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水质检测项目" sheetId="5" r:id="rId1"/>
  </sheets>
  <definedNames>
    <definedName name="_xlnm._FilterDatabase" localSheetId="0" hidden="1">水质检测项目!$B$2:$BW$47</definedName>
    <definedName name="_xlnm.Print_Titles" localSheetId="0">水质检测项目!$A:$D,水质检测项目!$1:$2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BQ2" authorId="0">
      <text>
        <r>
          <rPr>
            <sz val="16"/>
            <rFont val="宋体"/>
            <charset val="134"/>
          </rPr>
          <t xml:space="preserve">有值：三氯甲烷/0.06+一氯二溴甲烷/0.1+二氯一溴甲烷/0.06+三溴甲烷/0.1
低于检出限：
0.00032*0.5/0.06+0.00015*0.5/0.06+0.00016*0.5/0.1+0.00041*0.5/0.1
</t>
        </r>
      </text>
    </comment>
    <comment ref="BS2" authorId="0">
      <text>
        <r>
          <rPr>
            <sz val="9"/>
            <rFont val="宋体"/>
            <charset val="134"/>
          </rPr>
          <t>离子色谱检出限二氯乙酸0.0037mg/L,三氯乙酸0.0044mg/L</t>
        </r>
      </text>
    </comment>
  </commentList>
</comments>
</file>

<file path=xl/sharedStrings.xml><?xml version="1.0" encoding="utf-8"?>
<sst xmlns="http://schemas.openxmlformats.org/spreadsheetml/2006/main" count="1413" uniqueCount="181">
  <si>
    <t>2025年鄂温克族自治旗第三季度饮用水水质检测结果汇总表</t>
  </si>
  <si>
    <t>序号</t>
  </si>
  <si>
    <t>编号</t>
  </si>
  <si>
    <t>样品名称</t>
  </si>
  <si>
    <t>受检单位</t>
  </si>
  <si>
    <t xml:space="preserve">菌落总数   </t>
  </si>
  <si>
    <t>评价菌落</t>
  </si>
  <si>
    <t>总大肠菌群</t>
  </si>
  <si>
    <t>评价大肠</t>
  </si>
  <si>
    <t>色度</t>
  </si>
  <si>
    <t>评价色度</t>
  </si>
  <si>
    <t>肉眼可见物</t>
  </si>
  <si>
    <t>评价可见物</t>
  </si>
  <si>
    <t>嗅和味</t>
  </si>
  <si>
    <t>评价嗅觉</t>
  </si>
  <si>
    <t>PH</t>
  </si>
  <si>
    <t>评价PH</t>
  </si>
  <si>
    <t>浑浊度</t>
  </si>
  <si>
    <t>评价浑浊</t>
  </si>
  <si>
    <t>总硬度</t>
  </si>
  <si>
    <t>评价总硬度</t>
  </si>
  <si>
    <t>高锰酸盐指数</t>
  </si>
  <si>
    <t>评价高锰酸盐指数</t>
  </si>
  <si>
    <t>氨氮</t>
  </si>
  <si>
    <t>评价氨氮</t>
  </si>
  <si>
    <t>溶解性固体</t>
  </si>
  <si>
    <t>评价溶解性固体</t>
  </si>
  <si>
    <t>铬（六价）</t>
  </si>
  <si>
    <t>评价铬（六价）</t>
  </si>
  <si>
    <t>氟化物</t>
  </si>
  <si>
    <t>评价氟化物</t>
  </si>
  <si>
    <t>氯化物</t>
  </si>
  <si>
    <t>评价氯化物</t>
  </si>
  <si>
    <t>硝酸盐（以N计）</t>
  </si>
  <si>
    <t>评价硝酸盐（以N计）</t>
  </si>
  <si>
    <t>硫酸盐</t>
  </si>
  <si>
    <t>评价硫酸盐</t>
  </si>
  <si>
    <t>锌</t>
  </si>
  <si>
    <t>评价锌</t>
  </si>
  <si>
    <t>铁</t>
  </si>
  <si>
    <t>评价铁</t>
  </si>
  <si>
    <t>铅</t>
  </si>
  <si>
    <t>评价铅</t>
  </si>
  <si>
    <t>铜</t>
  </si>
  <si>
    <t>评价铜</t>
  </si>
  <si>
    <t>锰</t>
  </si>
  <si>
    <t>评价锰</t>
  </si>
  <si>
    <t>镉</t>
  </si>
  <si>
    <t>评价镉</t>
  </si>
  <si>
    <t>铝</t>
  </si>
  <si>
    <t>评价铝</t>
  </si>
  <si>
    <t>砷</t>
  </si>
  <si>
    <t>评价砷</t>
  </si>
  <si>
    <t>汞</t>
  </si>
  <si>
    <t>评价汞</t>
  </si>
  <si>
    <t>氰化物</t>
  </si>
  <si>
    <t>评价氰化物</t>
  </si>
  <si>
    <t>游离余氯</t>
  </si>
  <si>
    <t>评价游离余氯</t>
  </si>
  <si>
    <t>氯酸盐</t>
  </si>
  <si>
    <t>评价氯酸盐</t>
  </si>
  <si>
    <t>三氯甲烷</t>
  </si>
  <si>
    <t>评价三氯甲烷</t>
  </si>
  <si>
    <t>二氯一溴甲烷</t>
  </si>
  <si>
    <t>评价一溴二氯</t>
  </si>
  <si>
    <t>一氯二溴甲烷</t>
  </si>
  <si>
    <t>评价二溴一氯</t>
  </si>
  <si>
    <t>三溴甲烷</t>
  </si>
  <si>
    <t>评价三溴甲烷</t>
  </si>
  <si>
    <t>三卤甲烷</t>
  </si>
  <si>
    <t>评价三卤甲烷</t>
  </si>
  <si>
    <t>二氯乙酸</t>
  </si>
  <si>
    <t>评价二氯乙酸</t>
  </si>
  <si>
    <t>三氯乙酸</t>
  </si>
  <si>
    <t>评价三氯乙酸</t>
  </si>
  <si>
    <t>SJ202500077</t>
  </si>
  <si>
    <t>出厂水</t>
  </si>
  <si>
    <t>辉苏木人畜饮水管道供水工程</t>
  </si>
  <si>
    <t>未检出</t>
  </si>
  <si>
    <t>无</t>
  </si>
  <si>
    <t>＜0.004</t>
  </si>
  <si>
    <t>＜0.15</t>
  </si>
  <si>
    <t>＜0.05</t>
  </si>
  <si>
    <t>＜0.0025</t>
  </si>
  <si>
    <t>＜0.0005</t>
  </si>
  <si>
    <t>＜0.01</t>
  </si>
  <si>
    <t>＜0.001</t>
  </si>
  <si>
    <t>＜0.0001</t>
  </si>
  <si>
    <t>＜0.0002</t>
  </si>
  <si>
    <t>合格</t>
  </si>
  <si>
    <t>-</t>
  </si>
  <si>
    <t>SJ202500078</t>
  </si>
  <si>
    <t>末梢水</t>
  </si>
  <si>
    <t>辉苏木所在地居民家</t>
  </si>
  <si>
    <t>SJ202500079</t>
  </si>
  <si>
    <t>SJ202500080</t>
  </si>
  <si>
    <t>辉苏木学校</t>
  </si>
  <si>
    <t>SJ202500081</t>
  </si>
  <si>
    <t>红花尔基镇供水工程水厂</t>
  </si>
  <si>
    <t>SJ202500082</t>
  </si>
  <si>
    <t>红花尔基镇居民家</t>
  </si>
  <si>
    <t>SJ202500083</t>
  </si>
  <si>
    <t>红花尔基林业局水厂</t>
  </si>
  <si>
    <t>SJ202500084</t>
  </si>
  <si>
    <t>SJ202500085</t>
  </si>
  <si>
    <t>红花尔基镇学校</t>
  </si>
  <si>
    <t>SJ202500086</t>
  </si>
  <si>
    <t>锡尼河东苏木试验站水厂</t>
  </si>
  <si>
    <t>SJ202500087</t>
  </si>
  <si>
    <t>东苏木居民家</t>
  </si>
  <si>
    <t>SJ202500088</t>
  </si>
  <si>
    <t>锡尼河东苏木东办事处饮水安全工程</t>
  </si>
  <si>
    <t>＜0.02</t>
  </si>
  <si>
    <t>SJ202500089</t>
  </si>
  <si>
    <t>孟根社区
新宝力格小组</t>
  </si>
  <si>
    <t>SJ202500090</t>
  </si>
  <si>
    <t>锡尼河东苏木哈日嘎那嘎查饮水安全工程</t>
  </si>
  <si>
    <t>＜0.75</t>
  </si>
  <si>
    <t>SJ202500091</t>
  </si>
  <si>
    <t>哈日嘎那嘎查居民家</t>
  </si>
  <si>
    <t>SJ202500092</t>
  </si>
  <si>
    <t>伊敏河镇伍牧场水厂</t>
  </si>
  <si>
    <t>SJ202500093</t>
  </si>
  <si>
    <t>伍牧场迎宾旅店</t>
  </si>
  <si>
    <t>SJ202500094</t>
  </si>
  <si>
    <t xml:space="preserve">北京北控物业管理有限责任公司伊敏分公司    </t>
  </si>
  <si>
    <t>＜0.005</t>
  </si>
  <si>
    <t>≤0.00015</t>
  </si>
  <si>
    <t>≤0.00016</t>
  </si>
  <si>
    <t>≤0.00041</t>
  </si>
  <si>
    <t>≤0.010</t>
  </si>
  <si>
    <t>SJ202500095</t>
  </si>
  <si>
    <t>伊敏河镇居民家</t>
  </si>
  <si>
    <t>≤0.0081</t>
  </si>
  <si>
    <t>SJ202500096</t>
  </si>
  <si>
    <t>SJ202500098</t>
  </si>
  <si>
    <t>阿拉坦敖希特嘎查居民家</t>
  </si>
  <si>
    <t>SJ202500099</t>
  </si>
  <si>
    <t>扎格达木丹嘎查水厂</t>
  </si>
  <si>
    <t>SJ202500100</t>
  </si>
  <si>
    <t>扎格达木丹嘎查居民家</t>
  </si>
  <si>
    <t>SJ202500101</t>
  </si>
  <si>
    <t>阿拉坦敖希特嘎查吉日木太饮水安全工程</t>
  </si>
  <si>
    <t>SJ202500102</t>
  </si>
  <si>
    <t>SJ202500103</t>
  </si>
  <si>
    <t>山高城市服务（鄂温克族自治旗）有限公司水厂  雁南</t>
  </si>
  <si>
    <t>SJ202500104</t>
  </si>
  <si>
    <t>雁南社区居民家</t>
  </si>
  <si>
    <t>SJ202500105</t>
  </si>
  <si>
    <t>山高城市服务（鄂温克族自治旗）有限公司水厂  雁北</t>
  </si>
  <si>
    <t>SJ202500108</t>
  </si>
  <si>
    <t>雁北社区居民家</t>
  </si>
  <si>
    <t>SJ202500109</t>
  </si>
  <si>
    <t>黑羊站水厂</t>
  </si>
  <si>
    <t>SJ202500110</t>
  </si>
  <si>
    <t>巴彦托海镇居民家
大博园小区</t>
  </si>
  <si>
    <t>SJ202500111</t>
  </si>
  <si>
    <t xml:space="preserve">巴彦托海镇居民家
登喜路小区
</t>
  </si>
  <si>
    <t>SJ202500112</t>
  </si>
  <si>
    <t>巴彦托海镇居民家
龙景庭苑三期</t>
  </si>
  <si>
    <t>SJ202500113</t>
  </si>
  <si>
    <t>巴彦托海镇居民家
平安楼</t>
  </si>
  <si>
    <t>SJ202500114</t>
  </si>
  <si>
    <t>巴彦托海镇居民家
碧水家园</t>
  </si>
  <si>
    <t>SJ202500115</t>
  </si>
  <si>
    <t>新区政府大楼二次供水</t>
  </si>
  <si>
    <t>SJ202500116</t>
  </si>
  <si>
    <t>新区政府大楼二次供水
末梢水</t>
  </si>
  <si>
    <t>SJ202500118</t>
  </si>
  <si>
    <t>分散式供水</t>
  </si>
  <si>
    <t>伊敏苏木所在地居民家</t>
  </si>
  <si>
    <t>SJ202500119</t>
  </si>
  <si>
    <t>SJ202500120</t>
  </si>
  <si>
    <t>锡尼河西苏木居民家</t>
  </si>
  <si>
    <t>SJ202500121</t>
  </si>
  <si>
    <t>SJ202500122</t>
  </si>
  <si>
    <t>锡尼河学校</t>
  </si>
  <si>
    <t>SJ202500123</t>
  </si>
  <si>
    <t>巴彦塔拉乡居民家</t>
  </si>
  <si>
    <t>SJ202500124</t>
  </si>
  <si>
    <t>SJ202500126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</si>
</sst>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_ "/>
    <numFmt numFmtId="178" formatCode="0.00;[Red]0.00"/>
    <numFmt numFmtId="179" formatCode="0.00_ "/>
    <numFmt numFmtId="180" formatCode="0.000_ "/>
    <numFmt numFmtId="181" formatCode="0.0_ "/>
    <numFmt numFmtId="182" formatCode="0.00_);\(0.00\)"/>
    <numFmt numFmtId="183" formatCode="0.000_);\(0.000\)"/>
    <numFmt numFmtId="184" formatCode="0.00000_ "/>
    <numFmt numFmtId="185" formatCode="0.000000_ "/>
  </numFmts>
  <fonts count="27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b/>
      <sz val="22"/>
      <color theme="1"/>
      <name val="仿宋"/>
      <charset val="134"/>
    </font>
    <font>
      <sz val="16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177" fontId="2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178" fontId="2" fillId="2" borderId="0" xfId="0" applyNumberFormat="1" applyFont="1" applyFill="1" applyBorder="1" applyAlignment="1">
      <alignment horizontal="center" vertical="center" wrapText="1"/>
    </xf>
    <xf numFmtId="179" fontId="2" fillId="2" borderId="0" xfId="0" applyNumberFormat="1" applyFont="1" applyFill="1" applyBorder="1" applyAlignment="1">
      <alignment horizontal="center" vertical="center" wrapText="1"/>
    </xf>
    <xf numFmtId="180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8" fontId="1" fillId="2" borderId="1" xfId="0" applyNumberFormat="1" applyFont="1" applyFill="1" applyBorder="1" applyAlignment="1">
      <alignment horizontal="center" vertical="center" wrapText="1"/>
    </xf>
    <xf numFmtId="181" fontId="2" fillId="2" borderId="1" xfId="0" applyNumberFormat="1" applyFont="1" applyFill="1" applyBorder="1" applyAlignment="1">
      <alignment horizontal="center" vertical="center" wrapText="1"/>
    </xf>
    <xf numFmtId="181" fontId="5" fillId="2" borderId="1" xfId="0" applyNumberFormat="1" applyFont="1" applyFill="1" applyBorder="1" applyAlignment="1">
      <alignment horizontal="center" vertical="center" wrapText="1"/>
    </xf>
    <xf numFmtId="179" fontId="5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 wrapText="1"/>
    </xf>
    <xf numFmtId="182" fontId="2" fillId="2" borderId="1" xfId="0" applyNumberFormat="1" applyFont="1" applyFill="1" applyBorder="1" applyAlignment="1">
      <alignment horizontal="center" vertical="center" wrapText="1"/>
    </xf>
    <xf numFmtId="179" fontId="1" fillId="2" borderId="1" xfId="0" applyNumberFormat="1" applyFont="1" applyFill="1" applyBorder="1" applyAlignment="1">
      <alignment horizontal="center" vertical="center" wrapText="1"/>
    </xf>
    <xf numFmtId="180" fontId="1" fillId="2" borderId="1" xfId="0" applyNumberFormat="1" applyFont="1" applyFill="1" applyBorder="1" applyAlignment="1">
      <alignment horizontal="center" vertical="center" wrapText="1"/>
    </xf>
    <xf numFmtId="183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84" fontId="2" fillId="2" borderId="1" xfId="0" applyNumberFormat="1" applyFont="1" applyFill="1" applyBorder="1" applyAlignment="1">
      <alignment horizontal="center" vertical="center" wrapText="1"/>
    </xf>
    <xf numFmtId="185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EFFB8F"/>
      <color rgb="00FAF7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BW47"/>
  <sheetViews>
    <sheetView tabSelected="1" zoomScale="80" zoomScaleNormal="80" workbookViewId="0">
      <selection activeCell="A1" sqref="A1:BV47"/>
    </sheetView>
  </sheetViews>
  <sheetFormatPr defaultColWidth="9.53333333333333" defaultRowHeight="56" customHeight="1"/>
  <cols>
    <col min="1" max="1" width="7.5" style="2" customWidth="1"/>
    <col min="2" max="2" width="10.625" style="3" customWidth="1"/>
    <col min="3" max="3" width="7.49166666666667" style="2" customWidth="1"/>
    <col min="4" max="4" width="10.15" style="2" customWidth="1"/>
    <col min="5" max="8" width="9.53333333333333" style="2" customWidth="1"/>
    <col min="9" max="9" width="9.53333333333333" style="3" customWidth="1"/>
    <col min="10" max="20" width="9.53333333333333" style="2" customWidth="1"/>
    <col min="21" max="21" width="9.53333333333333" style="4" customWidth="1"/>
    <col min="22" max="22" width="9.53333333333333" style="2" customWidth="1"/>
    <col min="23" max="23" width="9.53333333333333" style="5" customWidth="1"/>
    <col min="24" max="24" width="9.53333333333333" style="2" customWidth="1"/>
    <col min="25" max="25" width="9.53333333333333" style="3" customWidth="1"/>
    <col min="26" max="28" width="9.53333333333333" style="2" customWidth="1"/>
    <col min="29" max="29" width="9.53333333333333" style="6" customWidth="1"/>
    <col min="30" max="30" width="9.53333333333333" style="7" customWidth="1"/>
    <col min="31" max="31" width="9.53333333333333" style="6" customWidth="1"/>
    <col min="32" max="34" width="9.53333333333333" style="7" customWidth="1"/>
    <col min="35" max="35" width="9.53333333333333" style="6" customWidth="1"/>
    <col min="36" max="36" width="9.53333333333333" style="7" customWidth="1"/>
    <col min="37" max="38" width="9.53333333333333" style="2" customWidth="1"/>
    <col min="39" max="39" width="9.53333333333333" style="7" customWidth="1"/>
    <col min="40" max="58" width="9.53333333333333" style="2" customWidth="1"/>
    <col min="59" max="59" width="9.53333333333333" style="4" customWidth="1"/>
    <col min="60" max="16384" width="9.53333333333333" style="2" customWidth="1"/>
  </cols>
  <sheetData>
    <row r="1" customHeight="1" spans="5:23">
      <c r="E1" s="8" t="s">
        <v>0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="1" customFormat="1" customHeight="1" spans="1:74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6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9" t="s">
        <v>20</v>
      </c>
      <c r="U2" s="18" t="s">
        <v>21</v>
      </c>
      <c r="V2" s="9" t="s">
        <v>22</v>
      </c>
      <c r="W2" s="19" t="s">
        <v>23</v>
      </c>
      <c r="X2" s="9" t="s">
        <v>24</v>
      </c>
      <c r="Y2" s="16" t="s">
        <v>25</v>
      </c>
      <c r="Z2" s="9" t="s">
        <v>26</v>
      </c>
      <c r="AA2" s="9" t="s">
        <v>27</v>
      </c>
      <c r="AB2" s="9" t="s">
        <v>28</v>
      </c>
      <c r="AC2" s="25" t="s">
        <v>29</v>
      </c>
      <c r="AD2" s="26" t="s">
        <v>30</v>
      </c>
      <c r="AE2" s="25" t="s">
        <v>31</v>
      </c>
      <c r="AF2" s="26" t="s">
        <v>32</v>
      </c>
      <c r="AG2" s="26" t="s">
        <v>33</v>
      </c>
      <c r="AH2" s="26" t="s">
        <v>34</v>
      </c>
      <c r="AI2" s="25" t="s">
        <v>35</v>
      </c>
      <c r="AJ2" s="26" t="s">
        <v>36</v>
      </c>
      <c r="AK2" s="9" t="s">
        <v>37</v>
      </c>
      <c r="AL2" s="9" t="s">
        <v>38</v>
      </c>
      <c r="AM2" s="26" t="s">
        <v>39</v>
      </c>
      <c r="AN2" s="9" t="s">
        <v>40</v>
      </c>
      <c r="AO2" s="9" t="s">
        <v>41</v>
      </c>
      <c r="AP2" s="9" t="s">
        <v>42</v>
      </c>
      <c r="AQ2" s="9" t="s">
        <v>43</v>
      </c>
      <c r="AR2" s="9" t="s">
        <v>44</v>
      </c>
      <c r="AS2" s="9" t="s">
        <v>45</v>
      </c>
      <c r="AT2" s="9" t="s">
        <v>46</v>
      </c>
      <c r="AU2" s="9" t="s">
        <v>47</v>
      </c>
      <c r="AV2" s="9" t="s">
        <v>48</v>
      </c>
      <c r="AW2" s="9" t="s">
        <v>49</v>
      </c>
      <c r="AX2" s="9" t="s">
        <v>50</v>
      </c>
      <c r="AY2" s="9" t="s">
        <v>51</v>
      </c>
      <c r="AZ2" s="9" t="s">
        <v>52</v>
      </c>
      <c r="BA2" s="9" t="s">
        <v>53</v>
      </c>
      <c r="BB2" s="9" t="s">
        <v>54</v>
      </c>
      <c r="BC2" s="9" t="s">
        <v>55</v>
      </c>
      <c r="BD2" s="9" t="s">
        <v>56</v>
      </c>
      <c r="BE2" s="9" t="s">
        <v>57</v>
      </c>
      <c r="BF2" s="9" t="s">
        <v>58</v>
      </c>
      <c r="BG2" s="18" t="s">
        <v>59</v>
      </c>
      <c r="BH2" s="9" t="s">
        <v>60</v>
      </c>
      <c r="BI2" s="9" t="s">
        <v>61</v>
      </c>
      <c r="BJ2" s="9" t="s">
        <v>62</v>
      </c>
      <c r="BK2" s="32" t="s">
        <v>63</v>
      </c>
      <c r="BL2" s="9" t="s">
        <v>64</v>
      </c>
      <c r="BM2" s="32" t="s">
        <v>65</v>
      </c>
      <c r="BN2" s="9" t="s">
        <v>66</v>
      </c>
      <c r="BO2" s="9" t="s">
        <v>67</v>
      </c>
      <c r="BP2" s="9" t="s">
        <v>68</v>
      </c>
      <c r="BQ2" s="9" t="s">
        <v>69</v>
      </c>
      <c r="BR2" s="9" t="s">
        <v>70</v>
      </c>
      <c r="BS2" s="9" t="s">
        <v>71</v>
      </c>
      <c r="BT2" s="9" t="s">
        <v>72</v>
      </c>
      <c r="BU2" s="9" t="s">
        <v>73</v>
      </c>
      <c r="BV2" s="9" t="s">
        <v>74</v>
      </c>
    </row>
    <row r="3" customHeight="1" spans="1:75">
      <c r="A3" s="10">
        <v>1</v>
      </c>
      <c r="B3" s="11" t="s">
        <v>75</v>
      </c>
      <c r="C3" s="12" t="s">
        <v>76</v>
      </c>
      <c r="D3" s="12" t="s">
        <v>77</v>
      </c>
      <c r="E3" s="10" t="s">
        <v>78</v>
      </c>
      <c r="F3" s="13" t="str">
        <f t="shared" ref="F3:F39" si="0">IF(E3&lt;=100,"合格",IF(E3="未检出","合格","不合格"))</f>
        <v>合格</v>
      </c>
      <c r="G3" s="14" t="s">
        <v>78</v>
      </c>
      <c r="H3" s="13" t="str">
        <f t="shared" ref="H3:H39" si="1">IF(G3="未检出","合格",IF(G3="未检出","合格","不合格"))</f>
        <v>合格</v>
      </c>
      <c r="I3" s="10">
        <v>5</v>
      </c>
      <c r="J3" s="13" t="str">
        <f t="shared" ref="J3:J39" si="2">IF(I3&lt;=15,"合格",IF(I3="未检出","合格","不合格"))</f>
        <v>合格</v>
      </c>
      <c r="K3" s="14" t="s">
        <v>79</v>
      </c>
      <c r="L3" s="13" t="str">
        <f t="shared" ref="L3:L39" si="3">IF(K3="无","合格",IF(K3="有","不合格"))</f>
        <v>合格</v>
      </c>
      <c r="M3" s="14" t="s">
        <v>79</v>
      </c>
      <c r="N3" s="13" t="str">
        <f t="shared" ref="N3:N39" si="4">IF(M3="无","合格",IF(M3="有","不合格"))</f>
        <v>合格</v>
      </c>
      <c r="O3" s="17">
        <v>7.99</v>
      </c>
      <c r="P3" s="13" t="str">
        <f t="shared" ref="P3:P39" si="5">IF(O3&lt;6.5,"不合格",IF(O3&lt;=8.5,"合格","不合格"))</f>
        <v>合格</v>
      </c>
      <c r="Q3" s="20">
        <v>0.5</v>
      </c>
      <c r="R3" s="13" t="str">
        <f t="shared" ref="R3:R39" si="6">IF(Q3&lt;=1,"合格","不合格")</f>
        <v>合格</v>
      </c>
      <c r="S3" s="21">
        <v>192</v>
      </c>
      <c r="T3" s="13" t="str">
        <f t="shared" ref="T3:T39" si="7">IF(S3&lt;=450,"合格","不合格")</f>
        <v>合格</v>
      </c>
      <c r="U3" s="22">
        <v>1.72</v>
      </c>
      <c r="V3" s="13" t="str">
        <f>IF(U3="＜0.05","合格",IF(U3&lt;=3,"合格","不合格"))</f>
        <v>合格</v>
      </c>
      <c r="W3" s="23">
        <v>0.03</v>
      </c>
      <c r="X3" s="13" t="str">
        <f>IF(W3="＜0.02","合格",IF(W3&lt;=0.5,"合格","不合格"))</f>
        <v>合格</v>
      </c>
      <c r="Y3" s="10">
        <v>213</v>
      </c>
      <c r="Z3" s="13" t="str">
        <f t="shared" ref="Z3:Z39" si="8">IF(Y3&lt;=1000,"合格","不合格")</f>
        <v>合格</v>
      </c>
      <c r="AA3" s="27" t="s">
        <v>80</v>
      </c>
      <c r="AB3" s="13" t="str">
        <f>IF(AA3="＜0.004","合格",IF(AA3&lt;=0.05,"合格","不合格"))</f>
        <v>合格</v>
      </c>
      <c r="AC3" s="28">
        <v>0.742</v>
      </c>
      <c r="AD3" s="13" t="str">
        <f t="shared" ref="AD3:AD39" si="9">IF(AC3="＜0.1","合格",IF(AC3&lt;=1,"合格","不合格"))</f>
        <v>合格</v>
      </c>
      <c r="AE3" s="17">
        <v>7.65</v>
      </c>
      <c r="AF3" s="13" t="str">
        <f t="shared" ref="AF3:AF39" si="10">IF(AE3&lt;=250,"合格","不合格")</f>
        <v>合格</v>
      </c>
      <c r="AG3" s="28" t="s">
        <v>81</v>
      </c>
      <c r="AH3" s="13" t="str">
        <f t="shared" ref="AH3:AH39" si="11">IF(AG3="＜0.15","合格",IF(AG3&lt;=10,"合格","不合格"))</f>
        <v>合格</v>
      </c>
      <c r="AI3" s="28">
        <v>6.38</v>
      </c>
      <c r="AJ3" s="13" t="str">
        <f t="shared" ref="AJ3:AJ39" si="12">IF(AI3="＜0.75","合格",IF(AI3&lt;=250,"合格","不合格"))</f>
        <v>合格</v>
      </c>
      <c r="AK3" s="28">
        <v>0.052</v>
      </c>
      <c r="AL3" s="13" t="str">
        <f t="shared" ref="AL3:AL39" si="13">IF(AK3="＜0.05","合格",IF(AK3&lt;=1,"合格","不合格"))</f>
        <v>合格</v>
      </c>
      <c r="AM3" s="28" t="s">
        <v>82</v>
      </c>
      <c r="AN3" s="13" t="str">
        <f t="shared" ref="AN3:AN39" si="14">IF(AM3="＜0.05","合格",IF(AM3&lt;=0.3,"合格","不合格"))</f>
        <v>合格</v>
      </c>
      <c r="AO3" s="29" t="s">
        <v>83</v>
      </c>
      <c r="AP3" s="13" t="str">
        <f>IF(AO3="＜0.0025","合格",IF(AO3&lt;=0.01,"合格","不合格"))</f>
        <v>合格</v>
      </c>
      <c r="AQ3" s="28" t="s">
        <v>82</v>
      </c>
      <c r="AR3" s="13" t="str">
        <f>IF(AQ3="＜0.05","合格",IF(AQ3&lt;=1,"合格","不合格"))</f>
        <v>合格</v>
      </c>
      <c r="AS3" s="28">
        <v>0.081</v>
      </c>
      <c r="AT3" s="13" t="str">
        <f t="shared" ref="AT3:AT39" si="15">IF(AS3="＜0.05","合格",IF(AS3&lt;=0.1,"合格","不合格"))</f>
        <v>合格</v>
      </c>
      <c r="AU3" s="14" t="s">
        <v>84</v>
      </c>
      <c r="AV3" s="13" t="str">
        <f>IF(AU3="＜0.0005","合格",IF(AU3&lt;=0.005,"合格","不合格"))</f>
        <v>合格</v>
      </c>
      <c r="AW3" s="14" t="s">
        <v>85</v>
      </c>
      <c r="AX3" s="13" t="str">
        <f t="shared" ref="AX3:AX39" si="16">IF(AW3="＜0.01","合格",IF(AW3&lt;=0.2,"合格","不合格"))</f>
        <v>合格</v>
      </c>
      <c r="AY3" s="14" t="s">
        <v>86</v>
      </c>
      <c r="AZ3" s="13" t="str">
        <f t="shared" ref="AZ3:AZ39" si="17">IF(AY3="＜0.001","合格",IF(AY3&lt;=0.01,"合格","不合格"))</f>
        <v>合格</v>
      </c>
      <c r="BA3" s="14" t="s">
        <v>87</v>
      </c>
      <c r="BB3" s="13" t="str">
        <f t="shared" ref="BB3:BB39" si="18">IF(BA3="＜0.0001","合格",IF(BA3&lt;=0.001,"合格","不合格"))</f>
        <v>合格</v>
      </c>
      <c r="BC3" s="14" t="s">
        <v>88</v>
      </c>
      <c r="BD3" s="17" t="s">
        <v>89</v>
      </c>
      <c r="BE3" s="17" t="s">
        <v>90</v>
      </c>
      <c r="BF3" s="13" t="str">
        <f t="shared" ref="BF3:BF39" si="19">IF(AND(C3="出厂水",BE3="-"),"-",IF(AND(C3="末梢水",BE3="-"),"-",IF(AND(C3="出厂水",2&gt;BE3,BE3&gt;=0.3),"合格",IF(AND(C3="出厂水",BE3&lt;0.3),"不合格",IF(AND(C3="出厂水",BE3&gt;=2),"不合格",IF(AND(C3="末梢水",BE3&gt;=0.05),"合格",IF(AND(C3="末梢水",BE3&lt;0.05),"不合格")))))))</f>
        <v>-</v>
      </c>
      <c r="BG3" s="17" t="s">
        <v>90</v>
      </c>
      <c r="BH3" s="13" t="str">
        <f t="shared" ref="BH3:BH39" si="20">IF(BG3="-","-",IF(BG3&lt;=0.7,"合格",IF(BG3="＜0.005","合格","不合格")))</f>
        <v>-</v>
      </c>
      <c r="BI3" s="17" t="s">
        <v>90</v>
      </c>
      <c r="BJ3" s="13" t="s">
        <v>90</v>
      </c>
      <c r="BK3" s="14" t="s">
        <v>90</v>
      </c>
      <c r="BL3" s="13" t="s">
        <v>90</v>
      </c>
      <c r="BM3" s="14" t="s">
        <v>90</v>
      </c>
      <c r="BN3" s="13" t="s">
        <v>90</v>
      </c>
      <c r="BO3" s="14" t="s">
        <v>90</v>
      </c>
      <c r="BP3" s="13" t="s">
        <v>90</v>
      </c>
      <c r="BQ3" s="14" t="s">
        <v>90</v>
      </c>
      <c r="BR3" s="13" t="s">
        <v>90</v>
      </c>
      <c r="BS3" s="14" t="s">
        <v>90</v>
      </c>
      <c r="BT3" s="13" t="s">
        <v>90</v>
      </c>
      <c r="BU3" s="14" t="s">
        <v>90</v>
      </c>
      <c r="BV3" s="13" t="s">
        <v>90</v>
      </c>
      <c r="BW3" s="2" t="s">
        <v>90</v>
      </c>
    </row>
    <row r="4" customHeight="1" spans="1:75">
      <c r="A4" s="10">
        <v>2</v>
      </c>
      <c r="B4" s="11" t="s">
        <v>91</v>
      </c>
      <c r="C4" s="12" t="s">
        <v>92</v>
      </c>
      <c r="D4" s="12" t="s">
        <v>93</v>
      </c>
      <c r="E4" s="10" t="s">
        <v>78</v>
      </c>
      <c r="F4" s="13" t="str">
        <f t="shared" si="0"/>
        <v>合格</v>
      </c>
      <c r="G4" s="14" t="s">
        <v>78</v>
      </c>
      <c r="H4" s="13" t="str">
        <f t="shared" si="1"/>
        <v>合格</v>
      </c>
      <c r="I4" s="10">
        <v>5</v>
      </c>
      <c r="J4" s="13" t="str">
        <f t="shared" si="2"/>
        <v>合格</v>
      </c>
      <c r="K4" s="14" t="s">
        <v>79</v>
      </c>
      <c r="L4" s="13" t="str">
        <f t="shared" si="3"/>
        <v>合格</v>
      </c>
      <c r="M4" s="14" t="s">
        <v>79</v>
      </c>
      <c r="N4" s="13" t="str">
        <f t="shared" si="4"/>
        <v>合格</v>
      </c>
      <c r="O4" s="17">
        <v>7.75</v>
      </c>
      <c r="P4" s="13" t="str">
        <f t="shared" si="5"/>
        <v>合格</v>
      </c>
      <c r="Q4" s="20">
        <v>0.5</v>
      </c>
      <c r="R4" s="13" t="str">
        <f t="shared" si="6"/>
        <v>合格</v>
      </c>
      <c r="S4" s="21">
        <v>200</v>
      </c>
      <c r="T4" s="13" t="str">
        <f t="shared" si="7"/>
        <v>合格</v>
      </c>
      <c r="U4" s="22">
        <v>2.2</v>
      </c>
      <c r="V4" s="13" t="str">
        <f t="shared" ref="V4:V39" si="21">IF(U4="＜0.05","合格",IF(U4&lt;=3,"合格","不合格"))</f>
        <v>合格</v>
      </c>
      <c r="W4" s="24">
        <v>0.05</v>
      </c>
      <c r="X4" s="13" t="str">
        <f t="shared" ref="X4:X39" si="22">IF(W4="＜0.02","合格",IF(W4&lt;=0.5,"合格","不合格"))</f>
        <v>合格</v>
      </c>
      <c r="Y4" s="10">
        <v>209</v>
      </c>
      <c r="Z4" s="13" t="str">
        <f t="shared" si="8"/>
        <v>合格</v>
      </c>
      <c r="AA4" s="27" t="s">
        <v>80</v>
      </c>
      <c r="AB4" s="13" t="str">
        <f>IF(AA4="＜0.004","合格",IF(AA4&lt;=0.05,"合格","不合格"))</f>
        <v>合格</v>
      </c>
      <c r="AC4" s="28">
        <v>0.738</v>
      </c>
      <c r="AD4" s="13" t="str">
        <f t="shared" si="9"/>
        <v>合格</v>
      </c>
      <c r="AE4" s="17">
        <v>7.77</v>
      </c>
      <c r="AF4" s="13" t="str">
        <f t="shared" si="10"/>
        <v>合格</v>
      </c>
      <c r="AG4" s="28" t="s">
        <v>81</v>
      </c>
      <c r="AH4" s="13" t="str">
        <f t="shared" si="11"/>
        <v>合格</v>
      </c>
      <c r="AI4" s="28">
        <v>6.36</v>
      </c>
      <c r="AJ4" s="13" t="str">
        <f t="shared" si="12"/>
        <v>合格</v>
      </c>
      <c r="AK4" s="28">
        <v>0.069</v>
      </c>
      <c r="AL4" s="13" t="str">
        <f t="shared" si="13"/>
        <v>合格</v>
      </c>
      <c r="AM4" s="28" t="s">
        <v>82</v>
      </c>
      <c r="AN4" s="13" t="str">
        <f t="shared" si="14"/>
        <v>合格</v>
      </c>
      <c r="AO4" s="29" t="s">
        <v>83</v>
      </c>
      <c r="AP4" s="13" t="str">
        <f>IF(AO4="＜0.0025","合格",IF(AO4&lt;=0.01,"合格","不合格"))</f>
        <v>合格</v>
      </c>
      <c r="AQ4" s="28" t="s">
        <v>82</v>
      </c>
      <c r="AR4" s="13" t="str">
        <f t="shared" ref="AR3:AR39" si="23">IF(AQ4="＜0.05","合格",IF(AQ4&lt;=1,"合格","不合格"))</f>
        <v>合格</v>
      </c>
      <c r="AS4" s="28">
        <v>0.04</v>
      </c>
      <c r="AT4" s="13" t="str">
        <f t="shared" si="15"/>
        <v>合格</v>
      </c>
      <c r="AU4" s="14" t="s">
        <v>84</v>
      </c>
      <c r="AV4" s="13" t="str">
        <f>IF(AU4="＜0.0005","合格",IF(AU4&lt;=0.005,"合格","不合格"))</f>
        <v>合格</v>
      </c>
      <c r="AW4" s="14" t="s">
        <v>85</v>
      </c>
      <c r="AX4" s="13" t="str">
        <f t="shared" si="16"/>
        <v>合格</v>
      </c>
      <c r="AY4" s="14" t="s">
        <v>86</v>
      </c>
      <c r="AZ4" s="13" t="str">
        <f t="shared" si="17"/>
        <v>合格</v>
      </c>
      <c r="BA4" s="14" t="s">
        <v>87</v>
      </c>
      <c r="BB4" s="13" t="str">
        <f t="shared" si="18"/>
        <v>合格</v>
      </c>
      <c r="BC4" s="14" t="s">
        <v>88</v>
      </c>
      <c r="BD4" s="17" t="s">
        <v>89</v>
      </c>
      <c r="BE4" s="17" t="s">
        <v>90</v>
      </c>
      <c r="BF4" s="13" t="str">
        <f t="shared" si="19"/>
        <v>-</v>
      </c>
      <c r="BG4" s="17" t="s">
        <v>90</v>
      </c>
      <c r="BH4" s="13" t="str">
        <f t="shared" si="20"/>
        <v>-</v>
      </c>
      <c r="BI4" s="17" t="s">
        <v>90</v>
      </c>
      <c r="BJ4" s="13" t="s">
        <v>90</v>
      </c>
      <c r="BK4" s="14" t="s">
        <v>90</v>
      </c>
      <c r="BL4" s="13" t="s">
        <v>90</v>
      </c>
      <c r="BM4" s="14" t="s">
        <v>90</v>
      </c>
      <c r="BN4" s="13" t="s">
        <v>90</v>
      </c>
      <c r="BO4" s="14" t="s">
        <v>90</v>
      </c>
      <c r="BP4" s="13" t="s">
        <v>90</v>
      </c>
      <c r="BQ4" s="14" t="s">
        <v>90</v>
      </c>
      <c r="BR4" s="13" t="s">
        <v>90</v>
      </c>
      <c r="BS4" s="14" t="s">
        <v>90</v>
      </c>
      <c r="BT4" s="13" t="s">
        <v>90</v>
      </c>
      <c r="BU4" s="14" t="s">
        <v>90</v>
      </c>
      <c r="BV4" s="13" t="s">
        <v>90</v>
      </c>
      <c r="BW4" s="2" t="s">
        <v>90</v>
      </c>
    </row>
    <row r="5" customHeight="1" spans="1:75">
      <c r="A5" s="10">
        <v>3</v>
      </c>
      <c r="B5" s="11" t="s">
        <v>94</v>
      </c>
      <c r="C5" s="12" t="s">
        <v>92</v>
      </c>
      <c r="D5" s="12" t="s">
        <v>93</v>
      </c>
      <c r="E5" s="10" t="s">
        <v>78</v>
      </c>
      <c r="F5" s="13" t="str">
        <f t="shared" si="0"/>
        <v>合格</v>
      </c>
      <c r="G5" s="14" t="s">
        <v>78</v>
      </c>
      <c r="H5" s="13" t="str">
        <f t="shared" si="1"/>
        <v>合格</v>
      </c>
      <c r="I5" s="10">
        <v>5</v>
      </c>
      <c r="J5" s="13" t="str">
        <f t="shared" si="2"/>
        <v>合格</v>
      </c>
      <c r="K5" s="14" t="s">
        <v>79</v>
      </c>
      <c r="L5" s="13" t="str">
        <f t="shared" si="3"/>
        <v>合格</v>
      </c>
      <c r="M5" s="14" t="s">
        <v>79</v>
      </c>
      <c r="N5" s="13" t="str">
        <f t="shared" si="4"/>
        <v>合格</v>
      </c>
      <c r="O5" s="17">
        <v>7.65</v>
      </c>
      <c r="P5" s="13" t="str">
        <f t="shared" si="5"/>
        <v>合格</v>
      </c>
      <c r="Q5" s="20">
        <v>0.5</v>
      </c>
      <c r="R5" s="13" t="str">
        <f t="shared" si="6"/>
        <v>合格</v>
      </c>
      <c r="S5" s="21">
        <v>240</v>
      </c>
      <c r="T5" s="13" t="str">
        <f t="shared" si="7"/>
        <v>合格</v>
      </c>
      <c r="U5" s="22">
        <v>2.2</v>
      </c>
      <c r="V5" s="13" t="str">
        <f t="shared" si="21"/>
        <v>合格</v>
      </c>
      <c r="W5" s="24">
        <v>0.03</v>
      </c>
      <c r="X5" s="13" t="str">
        <f t="shared" si="22"/>
        <v>合格</v>
      </c>
      <c r="Y5" s="10">
        <v>242</v>
      </c>
      <c r="Z5" s="13" t="str">
        <f t="shared" si="8"/>
        <v>合格</v>
      </c>
      <c r="AA5" s="27" t="s">
        <v>80</v>
      </c>
      <c r="AB5" s="13" t="str">
        <f t="shared" ref="AB4:AB39" si="24">IF(AA5="＜0.004","合格",IF(AA5&lt;=0.05,"合格","不合格"))</f>
        <v>合格</v>
      </c>
      <c r="AC5" s="28">
        <v>0.753</v>
      </c>
      <c r="AD5" s="13" t="str">
        <f t="shared" si="9"/>
        <v>合格</v>
      </c>
      <c r="AE5" s="17">
        <v>7.66</v>
      </c>
      <c r="AF5" s="13" t="str">
        <f t="shared" si="10"/>
        <v>合格</v>
      </c>
      <c r="AG5" s="28" t="s">
        <v>81</v>
      </c>
      <c r="AH5" s="13" t="str">
        <f t="shared" si="11"/>
        <v>合格</v>
      </c>
      <c r="AI5" s="28">
        <v>6.49</v>
      </c>
      <c r="AJ5" s="13" t="str">
        <f t="shared" si="12"/>
        <v>合格</v>
      </c>
      <c r="AK5" s="28">
        <v>0.07</v>
      </c>
      <c r="AL5" s="13" t="str">
        <f t="shared" si="13"/>
        <v>合格</v>
      </c>
      <c r="AM5" s="28" t="s">
        <v>82</v>
      </c>
      <c r="AN5" s="13" t="str">
        <f t="shared" si="14"/>
        <v>合格</v>
      </c>
      <c r="AO5" s="29" t="s">
        <v>83</v>
      </c>
      <c r="AP5" s="13" t="str">
        <f>IF(AO5="＜0.0025","合格",IF(AO5&lt;=0.01,"合格","不合格"))</f>
        <v>合格</v>
      </c>
      <c r="AQ5" s="28" t="s">
        <v>82</v>
      </c>
      <c r="AR5" s="13" t="str">
        <f t="shared" si="23"/>
        <v>合格</v>
      </c>
      <c r="AS5" s="28">
        <v>0.077</v>
      </c>
      <c r="AT5" s="13" t="str">
        <f t="shared" si="15"/>
        <v>合格</v>
      </c>
      <c r="AU5" s="14" t="s">
        <v>84</v>
      </c>
      <c r="AV5" s="13" t="str">
        <f>IF(AU5="＜0.0005","合格",IF(AU5&lt;=0.005,"合格","不合格"))</f>
        <v>合格</v>
      </c>
      <c r="AW5" s="14" t="s">
        <v>85</v>
      </c>
      <c r="AX5" s="13" t="str">
        <f t="shared" si="16"/>
        <v>合格</v>
      </c>
      <c r="AY5" s="14" t="s">
        <v>86</v>
      </c>
      <c r="AZ5" s="13" t="str">
        <f t="shared" si="17"/>
        <v>合格</v>
      </c>
      <c r="BA5" s="14" t="s">
        <v>87</v>
      </c>
      <c r="BB5" s="13" t="str">
        <f t="shared" si="18"/>
        <v>合格</v>
      </c>
      <c r="BC5" s="14" t="s">
        <v>88</v>
      </c>
      <c r="BD5" s="17" t="s">
        <v>89</v>
      </c>
      <c r="BE5" s="17" t="s">
        <v>90</v>
      </c>
      <c r="BF5" s="13" t="str">
        <f t="shared" si="19"/>
        <v>-</v>
      </c>
      <c r="BG5" s="17" t="s">
        <v>90</v>
      </c>
      <c r="BH5" s="13" t="str">
        <f t="shared" si="20"/>
        <v>-</v>
      </c>
      <c r="BI5" s="17" t="s">
        <v>90</v>
      </c>
      <c r="BJ5" s="13" t="s">
        <v>90</v>
      </c>
      <c r="BK5" s="14" t="s">
        <v>90</v>
      </c>
      <c r="BL5" s="13" t="s">
        <v>90</v>
      </c>
      <c r="BM5" s="14" t="s">
        <v>90</v>
      </c>
      <c r="BN5" s="13" t="s">
        <v>90</v>
      </c>
      <c r="BO5" s="14" t="s">
        <v>90</v>
      </c>
      <c r="BP5" s="13" t="s">
        <v>90</v>
      </c>
      <c r="BQ5" s="14" t="s">
        <v>90</v>
      </c>
      <c r="BR5" s="13" t="s">
        <v>90</v>
      </c>
      <c r="BS5" s="14" t="s">
        <v>90</v>
      </c>
      <c r="BT5" s="13" t="s">
        <v>90</v>
      </c>
      <c r="BU5" s="14" t="s">
        <v>90</v>
      </c>
      <c r="BV5" s="13" t="s">
        <v>90</v>
      </c>
      <c r="BW5" s="2" t="s">
        <v>90</v>
      </c>
    </row>
    <row r="6" customHeight="1" spans="1:75">
      <c r="A6" s="10">
        <v>4</v>
      </c>
      <c r="B6" s="11" t="s">
        <v>95</v>
      </c>
      <c r="C6" s="12" t="s">
        <v>92</v>
      </c>
      <c r="D6" s="12" t="s">
        <v>96</v>
      </c>
      <c r="E6" s="10" t="s">
        <v>78</v>
      </c>
      <c r="F6" s="13" t="str">
        <f t="shared" si="0"/>
        <v>合格</v>
      </c>
      <c r="G6" s="14" t="s">
        <v>78</v>
      </c>
      <c r="H6" s="13" t="str">
        <f t="shared" si="1"/>
        <v>合格</v>
      </c>
      <c r="I6" s="10">
        <v>5</v>
      </c>
      <c r="J6" s="13" t="str">
        <f t="shared" si="2"/>
        <v>合格</v>
      </c>
      <c r="K6" s="14" t="s">
        <v>79</v>
      </c>
      <c r="L6" s="13" t="str">
        <f t="shared" si="3"/>
        <v>合格</v>
      </c>
      <c r="M6" s="14" t="s">
        <v>79</v>
      </c>
      <c r="N6" s="13" t="str">
        <f t="shared" si="4"/>
        <v>合格</v>
      </c>
      <c r="O6" s="17">
        <v>7.49</v>
      </c>
      <c r="P6" s="13" t="str">
        <f t="shared" si="5"/>
        <v>合格</v>
      </c>
      <c r="Q6" s="20">
        <v>0.5</v>
      </c>
      <c r="R6" s="13" t="str">
        <f t="shared" si="6"/>
        <v>合格</v>
      </c>
      <c r="S6" s="21">
        <v>186</v>
      </c>
      <c r="T6" s="13" t="str">
        <f t="shared" si="7"/>
        <v>合格</v>
      </c>
      <c r="U6" s="22" t="s">
        <v>82</v>
      </c>
      <c r="V6" s="13" t="str">
        <f t="shared" si="21"/>
        <v>合格</v>
      </c>
      <c r="W6" s="24">
        <v>0.03</v>
      </c>
      <c r="X6" s="13" t="str">
        <f t="shared" si="22"/>
        <v>合格</v>
      </c>
      <c r="Y6" s="10">
        <v>219</v>
      </c>
      <c r="Z6" s="13" t="str">
        <f t="shared" si="8"/>
        <v>合格</v>
      </c>
      <c r="AA6" s="27" t="s">
        <v>80</v>
      </c>
      <c r="AB6" s="13" t="str">
        <f t="shared" si="24"/>
        <v>合格</v>
      </c>
      <c r="AC6" s="28">
        <v>0.75</v>
      </c>
      <c r="AD6" s="13" t="str">
        <f t="shared" si="9"/>
        <v>合格</v>
      </c>
      <c r="AE6" s="17">
        <v>7.71</v>
      </c>
      <c r="AF6" s="13" t="str">
        <f t="shared" si="10"/>
        <v>合格</v>
      </c>
      <c r="AG6" s="28">
        <v>0.458</v>
      </c>
      <c r="AH6" s="13" t="str">
        <f t="shared" si="11"/>
        <v>合格</v>
      </c>
      <c r="AI6" s="28">
        <v>6.35</v>
      </c>
      <c r="AJ6" s="13" t="str">
        <f t="shared" si="12"/>
        <v>合格</v>
      </c>
      <c r="AK6" s="28">
        <v>0.077</v>
      </c>
      <c r="AL6" s="13" t="str">
        <f t="shared" si="13"/>
        <v>合格</v>
      </c>
      <c r="AM6" s="28" t="s">
        <v>82</v>
      </c>
      <c r="AN6" s="13" t="str">
        <f t="shared" si="14"/>
        <v>合格</v>
      </c>
      <c r="AO6" s="29" t="s">
        <v>83</v>
      </c>
      <c r="AP6" s="13" t="str">
        <f t="shared" ref="AP6:AP12" si="25">IF(AO6="＜0.0025","合格",IF(AO6&lt;=0.01,"合格","不合格"))</f>
        <v>合格</v>
      </c>
      <c r="AQ6" s="28" t="s">
        <v>82</v>
      </c>
      <c r="AR6" s="13" t="str">
        <f t="shared" si="23"/>
        <v>合格</v>
      </c>
      <c r="AS6" s="28">
        <v>0.085</v>
      </c>
      <c r="AT6" s="13" t="str">
        <f t="shared" si="15"/>
        <v>合格</v>
      </c>
      <c r="AU6" s="14" t="s">
        <v>84</v>
      </c>
      <c r="AV6" s="13" t="str">
        <f>IF(AU6="＜0.0005","合格",IF(AU6&lt;=0.005,"合格","不合格"))</f>
        <v>合格</v>
      </c>
      <c r="AW6" s="14" t="s">
        <v>85</v>
      </c>
      <c r="AX6" s="13" t="str">
        <f t="shared" si="16"/>
        <v>合格</v>
      </c>
      <c r="AY6" s="14" t="s">
        <v>86</v>
      </c>
      <c r="AZ6" s="13" t="str">
        <f t="shared" si="17"/>
        <v>合格</v>
      </c>
      <c r="BA6" s="14" t="s">
        <v>87</v>
      </c>
      <c r="BB6" s="13" t="str">
        <f t="shared" si="18"/>
        <v>合格</v>
      </c>
      <c r="BC6" s="14" t="s">
        <v>88</v>
      </c>
      <c r="BD6" s="17" t="s">
        <v>89</v>
      </c>
      <c r="BE6" s="17" t="s">
        <v>90</v>
      </c>
      <c r="BF6" s="13" t="str">
        <f t="shared" si="19"/>
        <v>-</v>
      </c>
      <c r="BG6" s="17" t="s">
        <v>90</v>
      </c>
      <c r="BH6" s="13" t="str">
        <f t="shared" si="20"/>
        <v>-</v>
      </c>
      <c r="BI6" s="17" t="s">
        <v>90</v>
      </c>
      <c r="BJ6" s="13" t="s">
        <v>90</v>
      </c>
      <c r="BK6" s="14" t="s">
        <v>90</v>
      </c>
      <c r="BL6" s="13" t="s">
        <v>90</v>
      </c>
      <c r="BM6" s="14" t="s">
        <v>90</v>
      </c>
      <c r="BN6" s="13" t="s">
        <v>90</v>
      </c>
      <c r="BO6" s="14" t="s">
        <v>90</v>
      </c>
      <c r="BP6" s="13" t="s">
        <v>90</v>
      </c>
      <c r="BQ6" s="14" t="s">
        <v>90</v>
      </c>
      <c r="BR6" s="13" t="s">
        <v>90</v>
      </c>
      <c r="BS6" s="14" t="s">
        <v>90</v>
      </c>
      <c r="BT6" s="13" t="s">
        <v>90</v>
      </c>
      <c r="BU6" s="14" t="s">
        <v>90</v>
      </c>
      <c r="BV6" s="13" t="s">
        <v>90</v>
      </c>
      <c r="BW6" s="2" t="s">
        <v>90</v>
      </c>
    </row>
    <row r="7" customHeight="1" spans="1:75">
      <c r="A7" s="10">
        <v>5</v>
      </c>
      <c r="B7" s="11" t="s">
        <v>97</v>
      </c>
      <c r="C7" s="12" t="s">
        <v>76</v>
      </c>
      <c r="D7" s="12" t="s">
        <v>98</v>
      </c>
      <c r="E7" s="10" t="s">
        <v>78</v>
      </c>
      <c r="F7" s="13" t="str">
        <f t="shared" si="0"/>
        <v>合格</v>
      </c>
      <c r="G7" s="14" t="s">
        <v>78</v>
      </c>
      <c r="H7" s="13" t="str">
        <f t="shared" si="1"/>
        <v>合格</v>
      </c>
      <c r="I7" s="10">
        <v>5</v>
      </c>
      <c r="J7" s="13" t="str">
        <f t="shared" si="2"/>
        <v>合格</v>
      </c>
      <c r="K7" s="14" t="s">
        <v>79</v>
      </c>
      <c r="L7" s="13" t="str">
        <f t="shared" si="3"/>
        <v>合格</v>
      </c>
      <c r="M7" s="14" t="s">
        <v>79</v>
      </c>
      <c r="N7" s="13" t="str">
        <f t="shared" si="4"/>
        <v>合格</v>
      </c>
      <c r="O7" s="17">
        <v>7.29</v>
      </c>
      <c r="P7" s="13" t="str">
        <f t="shared" si="5"/>
        <v>合格</v>
      </c>
      <c r="Q7" s="20">
        <v>0.5</v>
      </c>
      <c r="R7" s="13" t="str">
        <f t="shared" si="6"/>
        <v>合格</v>
      </c>
      <c r="S7" s="21">
        <v>196</v>
      </c>
      <c r="T7" s="13" t="str">
        <f t="shared" si="7"/>
        <v>合格</v>
      </c>
      <c r="U7" s="22" t="s">
        <v>82</v>
      </c>
      <c r="V7" s="13" t="str">
        <f t="shared" si="21"/>
        <v>合格</v>
      </c>
      <c r="W7" s="24">
        <v>0.03</v>
      </c>
      <c r="X7" s="13" t="str">
        <f t="shared" si="22"/>
        <v>合格</v>
      </c>
      <c r="Y7" s="10">
        <v>197</v>
      </c>
      <c r="Z7" s="13" t="str">
        <f t="shared" si="8"/>
        <v>合格</v>
      </c>
      <c r="AA7" s="27">
        <v>0.004</v>
      </c>
      <c r="AB7" s="13" t="str">
        <f t="shared" si="24"/>
        <v>合格</v>
      </c>
      <c r="AC7" s="28">
        <v>0.444</v>
      </c>
      <c r="AD7" s="13" t="str">
        <f t="shared" si="9"/>
        <v>合格</v>
      </c>
      <c r="AE7" s="17">
        <v>2.82</v>
      </c>
      <c r="AF7" s="13" t="str">
        <f t="shared" si="10"/>
        <v>合格</v>
      </c>
      <c r="AG7" s="28">
        <v>2.7</v>
      </c>
      <c r="AH7" s="13" t="str">
        <f t="shared" si="11"/>
        <v>合格</v>
      </c>
      <c r="AI7" s="28">
        <v>20.3</v>
      </c>
      <c r="AJ7" s="13" t="str">
        <f t="shared" si="12"/>
        <v>合格</v>
      </c>
      <c r="AK7" s="28">
        <v>0.064</v>
      </c>
      <c r="AL7" s="13" t="str">
        <f t="shared" si="13"/>
        <v>合格</v>
      </c>
      <c r="AM7" s="28" t="s">
        <v>82</v>
      </c>
      <c r="AN7" s="13" t="str">
        <f t="shared" si="14"/>
        <v>合格</v>
      </c>
      <c r="AO7" s="29" t="s">
        <v>83</v>
      </c>
      <c r="AP7" s="13" t="str">
        <f t="shared" si="25"/>
        <v>合格</v>
      </c>
      <c r="AQ7" s="28" t="s">
        <v>82</v>
      </c>
      <c r="AR7" s="13" t="str">
        <f t="shared" si="23"/>
        <v>合格</v>
      </c>
      <c r="AS7" s="28">
        <v>0.081</v>
      </c>
      <c r="AT7" s="13" t="str">
        <f t="shared" si="15"/>
        <v>合格</v>
      </c>
      <c r="AU7" s="14">
        <v>0.004</v>
      </c>
      <c r="AV7" s="13" t="str">
        <f>IF(AU7="＜0.0005","合格",IF(AU7&lt;=0.005,"合格","不合格"))</f>
        <v>合格</v>
      </c>
      <c r="AW7" s="14" t="s">
        <v>85</v>
      </c>
      <c r="AX7" s="13" t="str">
        <f t="shared" si="16"/>
        <v>合格</v>
      </c>
      <c r="AY7" s="14" t="s">
        <v>86</v>
      </c>
      <c r="AZ7" s="13" t="str">
        <f t="shared" si="17"/>
        <v>合格</v>
      </c>
      <c r="BA7" s="14" t="s">
        <v>87</v>
      </c>
      <c r="BB7" s="13" t="str">
        <f t="shared" si="18"/>
        <v>合格</v>
      </c>
      <c r="BC7" s="14" t="s">
        <v>88</v>
      </c>
      <c r="BD7" s="17" t="s">
        <v>89</v>
      </c>
      <c r="BE7" s="17" t="s">
        <v>90</v>
      </c>
      <c r="BF7" s="13" t="str">
        <f t="shared" si="19"/>
        <v>-</v>
      </c>
      <c r="BG7" s="17" t="s">
        <v>90</v>
      </c>
      <c r="BH7" s="13" t="str">
        <f t="shared" si="20"/>
        <v>-</v>
      </c>
      <c r="BI7" s="17" t="s">
        <v>90</v>
      </c>
      <c r="BJ7" s="13" t="s">
        <v>90</v>
      </c>
      <c r="BK7" s="14" t="s">
        <v>90</v>
      </c>
      <c r="BL7" s="13" t="s">
        <v>90</v>
      </c>
      <c r="BM7" s="14" t="s">
        <v>90</v>
      </c>
      <c r="BN7" s="13" t="s">
        <v>90</v>
      </c>
      <c r="BO7" s="14" t="s">
        <v>90</v>
      </c>
      <c r="BP7" s="13" t="s">
        <v>90</v>
      </c>
      <c r="BQ7" s="14" t="s">
        <v>90</v>
      </c>
      <c r="BR7" s="13" t="s">
        <v>90</v>
      </c>
      <c r="BS7" s="14" t="s">
        <v>90</v>
      </c>
      <c r="BT7" s="13" t="s">
        <v>90</v>
      </c>
      <c r="BU7" s="14" t="s">
        <v>90</v>
      </c>
      <c r="BV7" s="13" t="s">
        <v>90</v>
      </c>
      <c r="BW7" s="2" t="s">
        <v>90</v>
      </c>
    </row>
    <row r="8" customHeight="1" spans="1:75">
      <c r="A8" s="10">
        <v>6</v>
      </c>
      <c r="B8" s="11" t="s">
        <v>99</v>
      </c>
      <c r="C8" s="12" t="s">
        <v>92</v>
      </c>
      <c r="D8" s="12" t="s">
        <v>100</v>
      </c>
      <c r="E8" s="10" t="s">
        <v>78</v>
      </c>
      <c r="F8" s="13" t="str">
        <f t="shared" si="0"/>
        <v>合格</v>
      </c>
      <c r="G8" s="14" t="s">
        <v>78</v>
      </c>
      <c r="H8" s="13" t="str">
        <f t="shared" si="1"/>
        <v>合格</v>
      </c>
      <c r="I8" s="10">
        <v>5</v>
      </c>
      <c r="J8" s="13" t="str">
        <f t="shared" si="2"/>
        <v>合格</v>
      </c>
      <c r="K8" s="14" t="s">
        <v>79</v>
      </c>
      <c r="L8" s="13" t="str">
        <f t="shared" si="3"/>
        <v>合格</v>
      </c>
      <c r="M8" s="14" t="s">
        <v>79</v>
      </c>
      <c r="N8" s="13" t="str">
        <f t="shared" si="4"/>
        <v>合格</v>
      </c>
      <c r="O8" s="17">
        <v>7.3</v>
      </c>
      <c r="P8" s="13" t="str">
        <f t="shared" si="5"/>
        <v>合格</v>
      </c>
      <c r="Q8" s="20">
        <v>0.5</v>
      </c>
      <c r="R8" s="13" t="str">
        <f t="shared" si="6"/>
        <v>合格</v>
      </c>
      <c r="S8" s="21">
        <v>180</v>
      </c>
      <c r="T8" s="13" t="str">
        <f t="shared" si="7"/>
        <v>合格</v>
      </c>
      <c r="U8" s="22" t="s">
        <v>82</v>
      </c>
      <c r="V8" s="13" t="str">
        <f t="shared" si="21"/>
        <v>合格</v>
      </c>
      <c r="W8" s="24">
        <v>0.03</v>
      </c>
      <c r="X8" s="13" t="str">
        <f t="shared" si="22"/>
        <v>合格</v>
      </c>
      <c r="Y8" s="10">
        <v>198</v>
      </c>
      <c r="Z8" s="13" t="str">
        <f t="shared" si="8"/>
        <v>合格</v>
      </c>
      <c r="AA8" s="27">
        <v>0.004</v>
      </c>
      <c r="AB8" s="13" t="str">
        <f t="shared" si="24"/>
        <v>合格</v>
      </c>
      <c r="AC8" s="28">
        <v>0.442</v>
      </c>
      <c r="AD8" s="13" t="str">
        <f t="shared" si="9"/>
        <v>合格</v>
      </c>
      <c r="AE8" s="17">
        <v>2.79</v>
      </c>
      <c r="AF8" s="13" t="str">
        <f t="shared" si="10"/>
        <v>合格</v>
      </c>
      <c r="AG8" s="28">
        <v>2.73</v>
      </c>
      <c r="AH8" s="13" t="str">
        <f t="shared" si="11"/>
        <v>合格</v>
      </c>
      <c r="AI8" s="28">
        <v>20.2</v>
      </c>
      <c r="AJ8" s="13" t="str">
        <f t="shared" si="12"/>
        <v>合格</v>
      </c>
      <c r="AK8" s="28">
        <v>0.08</v>
      </c>
      <c r="AL8" s="13" t="str">
        <f t="shared" si="13"/>
        <v>合格</v>
      </c>
      <c r="AM8" s="28" t="s">
        <v>82</v>
      </c>
      <c r="AN8" s="13" t="str">
        <f t="shared" si="14"/>
        <v>合格</v>
      </c>
      <c r="AO8" s="29" t="s">
        <v>83</v>
      </c>
      <c r="AP8" s="13" t="str">
        <f t="shared" si="25"/>
        <v>合格</v>
      </c>
      <c r="AQ8" s="28" t="s">
        <v>82</v>
      </c>
      <c r="AR8" s="13" t="str">
        <f t="shared" si="23"/>
        <v>合格</v>
      </c>
      <c r="AS8" s="28">
        <v>0.074</v>
      </c>
      <c r="AT8" s="13" t="str">
        <f t="shared" si="15"/>
        <v>合格</v>
      </c>
      <c r="AU8" s="14" t="s">
        <v>84</v>
      </c>
      <c r="AV8" s="13" t="str">
        <f t="shared" ref="AV8:AV39" si="26">IF(AU8="＜0.0005","合格",IF(AU8&lt;=0.005,"合格","不合格"))</f>
        <v>合格</v>
      </c>
      <c r="AW8" s="14" t="s">
        <v>85</v>
      </c>
      <c r="AX8" s="13" t="str">
        <f t="shared" si="16"/>
        <v>合格</v>
      </c>
      <c r="AY8" s="14" t="s">
        <v>86</v>
      </c>
      <c r="AZ8" s="13" t="str">
        <f t="shared" si="17"/>
        <v>合格</v>
      </c>
      <c r="BA8" s="14" t="s">
        <v>87</v>
      </c>
      <c r="BB8" s="13" t="str">
        <f t="shared" si="18"/>
        <v>合格</v>
      </c>
      <c r="BC8" s="14" t="s">
        <v>88</v>
      </c>
      <c r="BD8" s="17" t="s">
        <v>89</v>
      </c>
      <c r="BE8" s="17" t="s">
        <v>90</v>
      </c>
      <c r="BF8" s="13" t="str">
        <f t="shared" si="19"/>
        <v>-</v>
      </c>
      <c r="BG8" s="17" t="s">
        <v>90</v>
      </c>
      <c r="BH8" s="13" t="str">
        <f t="shared" si="20"/>
        <v>-</v>
      </c>
      <c r="BI8" s="17" t="s">
        <v>90</v>
      </c>
      <c r="BJ8" s="13" t="s">
        <v>90</v>
      </c>
      <c r="BK8" s="14" t="s">
        <v>90</v>
      </c>
      <c r="BL8" s="13" t="s">
        <v>90</v>
      </c>
      <c r="BM8" s="14" t="s">
        <v>90</v>
      </c>
      <c r="BN8" s="13" t="s">
        <v>90</v>
      </c>
      <c r="BO8" s="14" t="s">
        <v>90</v>
      </c>
      <c r="BP8" s="13" t="s">
        <v>90</v>
      </c>
      <c r="BQ8" s="14" t="s">
        <v>90</v>
      </c>
      <c r="BR8" s="13" t="s">
        <v>90</v>
      </c>
      <c r="BS8" s="14" t="s">
        <v>90</v>
      </c>
      <c r="BT8" s="13" t="s">
        <v>90</v>
      </c>
      <c r="BU8" s="14" t="s">
        <v>90</v>
      </c>
      <c r="BV8" s="13" t="s">
        <v>90</v>
      </c>
      <c r="BW8" s="2" t="s">
        <v>90</v>
      </c>
    </row>
    <row r="9" customHeight="1" spans="1:75">
      <c r="A9" s="10">
        <v>7</v>
      </c>
      <c r="B9" s="11" t="s">
        <v>101</v>
      </c>
      <c r="C9" s="12" t="s">
        <v>76</v>
      </c>
      <c r="D9" s="12" t="s">
        <v>102</v>
      </c>
      <c r="E9" s="10" t="s">
        <v>78</v>
      </c>
      <c r="F9" s="13" t="str">
        <f t="shared" si="0"/>
        <v>合格</v>
      </c>
      <c r="G9" s="14" t="s">
        <v>78</v>
      </c>
      <c r="H9" s="13" t="str">
        <f t="shared" si="1"/>
        <v>合格</v>
      </c>
      <c r="I9" s="10">
        <v>5</v>
      </c>
      <c r="J9" s="13" t="str">
        <f t="shared" si="2"/>
        <v>合格</v>
      </c>
      <c r="K9" s="14" t="s">
        <v>79</v>
      </c>
      <c r="L9" s="13" t="str">
        <f t="shared" si="3"/>
        <v>合格</v>
      </c>
      <c r="M9" s="14" t="s">
        <v>79</v>
      </c>
      <c r="N9" s="13" t="str">
        <f t="shared" si="4"/>
        <v>合格</v>
      </c>
      <c r="O9" s="17">
        <v>7.26</v>
      </c>
      <c r="P9" s="13" t="str">
        <f t="shared" si="5"/>
        <v>合格</v>
      </c>
      <c r="Q9" s="20">
        <v>0.5</v>
      </c>
      <c r="R9" s="13" t="str">
        <f t="shared" si="6"/>
        <v>合格</v>
      </c>
      <c r="S9" s="21">
        <v>234</v>
      </c>
      <c r="T9" s="13" t="str">
        <f t="shared" si="7"/>
        <v>合格</v>
      </c>
      <c r="U9" s="22" t="s">
        <v>82</v>
      </c>
      <c r="V9" s="13" t="str">
        <f t="shared" si="21"/>
        <v>合格</v>
      </c>
      <c r="W9" s="24">
        <v>0.03</v>
      </c>
      <c r="X9" s="13" t="str">
        <f t="shared" si="22"/>
        <v>合格</v>
      </c>
      <c r="Y9" s="10">
        <v>283</v>
      </c>
      <c r="Z9" s="13" t="str">
        <f t="shared" si="8"/>
        <v>合格</v>
      </c>
      <c r="AA9" s="27">
        <v>0.004</v>
      </c>
      <c r="AB9" s="13" t="str">
        <f t="shared" si="24"/>
        <v>合格</v>
      </c>
      <c r="AC9" s="28">
        <v>0.179</v>
      </c>
      <c r="AD9" s="13" t="str">
        <f t="shared" si="9"/>
        <v>合格</v>
      </c>
      <c r="AE9" s="17">
        <v>36.7</v>
      </c>
      <c r="AF9" s="13" t="str">
        <f t="shared" si="10"/>
        <v>合格</v>
      </c>
      <c r="AG9" s="28">
        <v>6.39</v>
      </c>
      <c r="AH9" s="13" t="str">
        <f t="shared" si="11"/>
        <v>合格</v>
      </c>
      <c r="AI9" s="28">
        <v>49.4</v>
      </c>
      <c r="AJ9" s="13" t="str">
        <f t="shared" si="12"/>
        <v>合格</v>
      </c>
      <c r="AK9" s="28" t="s">
        <v>82</v>
      </c>
      <c r="AL9" s="13" t="str">
        <f t="shared" si="13"/>
        <v>合格</v>
      </c>
      <c r="AM9" s="28" t="s">
        <v>82</v>
      </c>
      <c r="AN9" s="13" t="str">
        <f t="shared" si="14"/>
        <v>合格</v>
      </c>
      <c r="AO9" s="29" t="s">
        <v>83</v>
      </c>
      <c r="AP9" s="13" t="str">
        <f t="shared" si="25"/>
        <v>合格</v>
      </c>
      <c r="AQ9" s="28" t="s">
        <v>82</v>
      </c>
      <c r="AR9" s="13" t="str">
        <f t="shared" si="23"/>
        <v>合格</v>
      </c>
      <c r="AS9" s="28">
        <v>0.082</v>
      </c>
      <c r="AT9" s="13" t="str">
        <f t="shared" si="15"/>
        <v>合格</v>
      </c>
      <c r="AU9" s="14" t="s">
        <v>84</v>
      </c>
      <c r="AV9" s="13" t="str">
        <f t="shared" si="26"/>
        <v>合格</v>
      </c>
      <c r="AW9" s="14" t="s">
        <v>85</v>
      </c>
      <c r="AX9" s="13" t="str">
        <f t="shared" si="16"/>
        <v>合格</v>
      </c>
      <c r="AY9" s="30">
        <v>0.00196</v>
      </c>
      <c r="AZ9" s="13" t="str">
        <f t="shared" si="17"/>
        <v>合格</v>
      </c>
      <c r="BA9" s="14" t="s">
        <v>87</v>
      </c>
      <c r="BB9" s="13" t="str">
        <f t="shared" si="18"/>
        <v>合格</v>
      </c>
      <c r="BC9" s="14" t="s">
        <v>88</v>
      </c>
      <c r="BD9" s="17" t="s">
        <v>89</v>
      </c>
      <c r="BE9" s="17" t="s">
        <v>90</v>
      </c>
      <c r="BF9" s="13" t="str">
        <f t="shared" si="19"/>
        <v>-</v>
      </c>
      <c r="BG9" s="17" t="s">
        <v>90</v>
      </c>
      <c r="BH9" s="13" t="str">
        <f t="shared" si="20"/>
        <v>-</v>
      </c>
      <c r="BI9" s="17" t="s">
        <v>90</v>
      </c>
      <c r="BJ9" s="13" t="s">
        <v>90</v>
      </c>
      <c r="BK9" s="14" t="s">
        <v>90</v>
      </c>
      <c r="BL9" s="13" t="s">
        <v>90</v>
      </c>
      <c r="BM9" s="14" t="s">
        <v>90</v>
      </c>
      <c r="BN9" s="13" t="s">
        <v>90</v>
      </c>
      <c r="BO9" s="14" t="s">
        <v>90</v>
      </c>
      <c r="BP9" s="13" t="s">
        <v>90</v>
      </c>
      <c r="BQ9" s="14" t="s">
        <v>90</v>
      </c>
      <c r="BR9" s="13" t="s">
        <v>90</v>
      </c>
      <c r="BS9" s="14" t="s">
        <v>90</v>
      </c>
      <c r="BT9" s="13" t="s">
        <v>90</v>
      </c>
      <c r="BU9" s="14" t="s">
        <v>90</v>
      </c>
      <c r="BV9" s="13" t="s">
        <v>90</v>
      </c>
      <c r="BW9" s="2" t="s">
        <v>90</v>
      </c>
    </row>
    <row r="10" customHeight="1" spans="1:75">
      <c r="A10" s="10">
        <v>8</v>
      </c>
      <c r="B10" s="11" t="s">
        <v>103</v>
      </c>
      <c r="C10" s="12" t="s">
        <v>92</v>
      </c>
      <c r="D10" s="12" t="s">
        <v>100</v>
      </c>
      <c r="E10" s="10" t="s">
        <v>78</v>
      </c>
      <c r="F10" s="13" t="str">
        <f t="shared" si="0"/>
        <v>合格</v>
      </c>
      <c r="G10" s="14" t="s">
        <v>78</v>
      </c>
      <c r="H10" s="13" t="str">
        <f t="shared" si="1"/>
        <v>合格</v>
      </c>
      <c r="I10" s="10">
        <v>5</v>
      </c>
      <c r="J10" s="13" t="str">
        <f t="shared" si="2"/>
        <v>合格</v>
      </c>
      <c r="K10" s="14" t="s">
        <v>79</v>
      </c>
      <c r="L10" s="13" t="str">
        <f t="shared" si="3"/>
        <v>合格</v>
      </c>
      <c r="M10" s="14" t="s">
        <v>79</v>
      </c>
      <c r="N10" s="13" t="str">
        <f t="shared" si="4"/>
        <v>合格</v>
      </c>
      <c r="O10" s="17">
        <v>7.28</v>
      </c>
      <c r="P10" s="13" t="str">
        <f t="shared" si="5"/>
        <v>合格</v>
      </c>
      <c r="Q10" s="20">
        <v>0.5</v>
      </c>
      <c r="R10" s="13" t="str">
        <f t="shared" si="6"/>
        <v>合格</v>
      </c>
      <c r="S10" s="21">
        <v>234</v>
      </c>
      <c r="T10" s="13" t="str">
        <f t="shared" si="7"/>
        <v>合格</v>
      </c>
      <c r="U10" s="22" t="s">
        <v>82</v>
      </c>
      <c r="V10" s="13" t="str">
        <f t="shared" si="21"/>
        <v>合格</v>
      </c>
      <c r="W10" s="24">
        <v>0.03</v>
      </c>
      <c r="X10" s="13" t="str">
        <f t="shared" si="22"/>
        <v>合格</v>
      </c>
      <c r="Y10" s="10">
        <v>285</v>
      </c>
      <c r="Z10" s="13" t="str">
        <f t="shared" si="8"/>
        <v>合格</v>
      </c>
      <c r="AA10" s="27">
        <v>0.004</v>
      </c>
      <c r="AB10" s="13" t="str">
        <f t="shared" si="24"/>
        <v>合格</v>
      </c>
      <c r="AC10" s="28">
        <v>0.187</v>
      </c>
      <c r="AD10" s="13" t="str">
        <f t="shared" si="9"/>
        <v>合格</v>
      </c>
      <c r="AE10" s="17">
        <v>36.6</v>
      </c>
      <c r="AF10" s="13" t="str">
        <f t="shared" si="10"/>
        <v>合格</v>
      </c>
      <c r="AG10" s="28">
        <v>6.38</v>
      </c>
      <c r="AH10" s="13" t="str">
        <f t="shared" si="11"/>
        <v>合格</v>
      </c>
      <c r="AI10" s="28">
        <v>49.3</v>
      </c>
      <c r="AJ10" s="13" t="str">
        <f t="shared" si="12"/>
        <v>合格</v>
      </c>
      <c r="AK10" s="28" t="s">
        <v>82</v>
      </c>
      <c r="AL10" s="13" t="str">
        <f t="shared" si="13"/>
        <v>合格</v>
      </c>
      <c r="AM10" s="28" t="s">
        <v>82</v>
      </c>
      <c r="AN10" s="13" t="str">
        <f t="shared" si="14"/>
        <v>合格</v>
      </c>
      <c r="AO10" s="29" t="s">
        <v>83</v>
      </c>
      <c r="AP10" s="13" t="str">
        <f t="shared" si="25"/>
        <v>合格</v>
      </c>
      <c r="AQ10" s="28" t="s">
        <v>82</v>
      </c>
      <c r="AR10" s="13" t="str">
        <f t="shared" si="23"/>
        <v>合格</v>
      </c>
      <c r="AS10" s="28">
        <v>0.081</v>
      </c>
      <c r="AT10" s="13" t="str">
        <f t="shared" si="15"/>
        <v>合格</v>
      </c>
      <c r="AU10" s="14" t="s">
        <v>84</v>
      </c>
      <c r="AV10" s="13" t="str">
        <f t="shared" si="26"/>
        <v>合格</v>
      </c>
      <c r="AW10" s="14" t="s">
        <v>85</v>
      </c>
      <c r="AX10" s="13" t="str">
        <f t="shared" si="16"/>
        <v>合格</v>
      </c>
      <c r="AY10" s="30">
        <v>0.00108</v>
      </c>
      <c r="AZ10" s="13" t="str">
        <f t="shared" si="17"/>
        <v>合格</v>
      </c>
      <c r="BA10" s="14" t="s">
        <v>87</v>
      </c>
      <c r="BB10" s="13" t="str">
        <f t="shared" si="18"/>
        <v>合格</v>
      </c>
      <c r="BC10" s="14" t="s">
        <v>88</v>
      </c>
      <c r="BD10" s="17" t="s">
        <v>89</v>
      </c>
      <c r="BE10" s="17" t="s">
        <v>90</v>
      </c>
      <c r="BF10" s="13" t="str">
        <f t="shared" si="19"/>
        <v>-</v>
      </c>
      <c r="BG10" s="17" t="s">
        <v>90</v>
      </c>
      <c r="BH10" s="13" t="str">
        <f t="shared" si="20"/>
        <v>-</v>
      </c>
      <c r="BI10" s="17" t="s">
        <v>90</v>
      </c>
      <c r="BJ10" s="13" t="s">
        <v>90</v>
      </c>
      <c r="BK10" s="14" t="s">
        <v>90</v>
      </c>
      <c r="BL10" s="13" t="s">
        <v>90</v>
      </c>
      <c r="BM10" s="14" t="s">
        <v>90</v>
      </c>
      <c r="BN10" s="13" t="s">
        <v>90</v>
      </c>
      <c r="BO10" s="14" t="s">
        <v>90</v>
      </c>
      <c r="BP10" s="13" t="s">
        <v>90</v>
      </c>
      <c r="BQ10" s="14" t="s">
        <v>90</v>
      </c>
      <c r="BR10" s="13" t="s">
        <v>90</v>
      </c>
      <c r="BS10" s="14" t="s">
        <v>90</v>
      </c>
      <c r="BT10" s="13" t="s">
        <v>90</v>
      </c>
      <c r="BU10" s="14" t="s">
        <v>90</v>
      </c>
      <c r="BV10" s="13" t="s">
        <v>90</v>
      </c>
      <c r="BW10" s="2" t="s">
        <v>90</v>
      </c>
    </row>
    <row r="11" customHeight="1" spans="1:75">
      <c r="A11" s="10">
        <v>9</v>
      </c>
      <c r="B11" s="11" t="s">
        <v>104</v>
      </c>
      <c r="C11" s="12" t="s">
        <v>92</v>
      </c>
      <c r="D11" s="12" t="s">
        <v>105</v>
      </c>
      <c r="E11" s="10" t="s">
        <v>78</v>
      </c>
      <c r="F11" s="13" t="str">
        <f t="shared" si="0"/>
        <v>合格</v>
      </c>
      <c r="G11" s="14" t="s">
        <v>78</v>
      </c>
      <c r="H11" s="13" t="str">
        <f t="shared" si="1"/>
        <v>合格</v>
      </c>
      <c r="I11" s="10">
        <v>5</v>
      </c>
      <c r="J11" s="13" t="str">
        <f t="shared" si="2"/>
        <v>合格</v>
      </c>
      <c r="K11" s="14" t="s">
        <v>79</v>
      </c>
      <c r="L11" s="13" t="str">
        <f t="shared" si="3"/>
        <v>合格</v>
      </c>
      <c r="M11" s="14" t="s">
        <v>79</v>
      </c>
      <c r="N11" s="13" t="str">
        <f t="shared" si="4"/>
        <v>合格</v>
      </c>
      <c r="O11" s="17">
        <v>7.25</v>
      </c>
      <c r="P11" s="13" t="str">
        <f t="shared" si="5"/>
        <v>合格</v>
      </c>
      <c r="Q11" s="20">
        <v>0.5</v>
      </c>
      <c r="R11" s="13" t="str">
        <f t="shared" si="6"/>
        <v>合格</v>
      </c>
      <c r="S11" s="21">
        <v>200</v>
      </c>
      <c r="T11" s="13" t="str">
        <f t="shared" si="7"/>
        <v>合格</v>
      </c>
      <c r="U11" s="22" t="s">
        <v>82</v>
      </c>
      <c r="V11" s="13" t="str">
        <f t="shared" si="21"/>
        <v>合格</v>
      </c>
      <c r="W11" s="24">
        <v>0.36</v>
      </c>
      <c r="X11" s="13" t="str">
        <f t="shared" si="22"/>
        <v>合格</v>
      </c>
      <c r="Y11" s="10">
        <v>201</v>
      </c>
      <c r="Z11" s="13" t="str">
        <f t="shared" si="8"/>
        <v>合格</v>
      </c>
      <c r="AA11" s="27" t="s">
        <v>80</v>
      </c>
      <c r="AB11" s="13" t="str">
        <f t="shared" si="24"/>
        <v>合格</v>
      </c>
      <c r="AC11" s="28">
        <v>0.477</v>
      </c>
      <c r="AD11" s="13" t="str">
        <f t="shared" si="9"/>
        <v>合格</v>
      </c>
      <c r="AE11" s="17">
        <v>2.26</v>
      </c>
      <c r="AF11" s="13" t="str">
        <f t="shared" si="10"/>
        <v>合格</v>
      </c>
      <c r="AG11" s="28">
        <v>1.74</v>
      </c>
      <c r="AH11" s="13" t="str">
        <f t="shared" si="11"/>
        <v>合格</v>
      </c>
      <c r="AI11" s="28">
        <v>14.9</v>
      </c>
      <c r="AJ11" s="13" t="str">
        <f t="shared" si="12"/>
        <v>合格</v>
      </c>
      <c r="AK11" s="28" t="s">
        <v>82</v>
      </c>
      <c r="AL11" s="13" t="str">
        <f t="shared" si="13"/>
        <v>合格</v>
      </c>
      <c r="AM11" s="28" t="s">
        <v>82</v>
      </c>
      <c r="AN11" s="13" t="str">
        <f t="shared" si="14"/>
        <v>合格</v>
      </c>
      <c r="AO11" s="29" t="s">
        <v>83</v>
      </c>
      <c r="AP11" s="13" t="str">
        <f t="shared" si="25"/>
        <v>合格</v>
      </c>
      <c r="AQ11" s="28" t="s">
        <v>82</v>
      </c>
      <c r="AR11" s="13" t="str">
        <f t="shared" si="23"/>
        <v>合格</v>
      </c>
      <c r="AS11" s="28">
        <v>0.061</v>
      </c>
      <c r="AT11" s="13" t="str">
        <f t="shared" si="15"/>
        <v>合格</v>
      </c>
      <c r="AU11" s="14" t="s">
        <v>84</v>
      </c>
      <c r="AV11" s="13" t="str">
        <f t="shared" si="26"/>
        <v>合格</v>
      </c>
      <c r="AW11" s="14" t="s">
        <v>85</v>
      </c>
      <c r="AX11" s="13" t="str">
        <f t="shared" si="16"/>
        <v>合格</v>
      </c>
      <c r="AY11" s="14" t="s">
        <v>86</v>
      </c>
      <c r="AZ11" s="13" t="str">
        <f t="shared" si="17"/>
        <v>合格</v>
      </c>
      <c r="BA11" s="14" t="s">
        <v>87</v>
      </c>
      <c r="BB11" s="13" t="str">
        <f t="shared" si="18"/>
        <v>合格</v>
      </c>
      <c r="BC11" s="14" t="s">
        <v>88</v>
      </c>
      <c r="BD11" s="17" t="s">
        <v>89</v>
      </c>
      <c r="BE11" s="17" t="s">
        <v>90</v>
      </c>
      <c r="BF11" s="13" t="str">
        <f t="shared" si="19"/>
        <v>-</v>
      </c>
      <c r="BG11" s="17" t="s">
        <v>90</v>
      </c>
      <c r="BH11" s="13" t="str">
        <f t="shared" si="20"/>
        <v>-</v>
      </c>
      <c r="BI11" s="17" t="s">
        <v>90</v>
      </c>
      <c r="BJ11" s="13" t="s">
        <v>90</v>
      </c>
      <c r="BK11" s="14" t="s">
        <v>90</v>
      </c>
      <c r="BL11" s="13" t="s">
        <v>90</v>
      </c>
      <c r="BM11" s="14" t="s">
        <v>90</v>
      </c>
      <c r="BN11" s="13" t="s">
        <v>90</v>
      </c>
      <c r="BO11" s="14" t="s">
        <v>90</v>
      </c>
      <c r="BP11" s="13" t="s">
        <v>90</v>
      </c>
      <c r="BQ11" s="14" t="s">
        <v>90</v>
      </c>
      <c r="BR11" s="13" t="s">
        <v>90</v>
      </c>
      <c r="BS11" s="14" t="s">
        <v>90</v>
      </c>
      <c r="BT11" s="13" t="s">
        <v>90</v>
      </c>
      <c r="BU11" s="14" t="s">
        <v>90</v>
      </c>
      <c r="BV11" s="13" t="s">
        <v>90</v>
      </c>
      <c r="BW11" s="2" t="s">
        <v>90</v>
      </c>
    </row>
    <row r="12" customHeight="1" spans="1:75">
      <c r="A12" s="10">
        <v>10</v>
      </c>
      <c r="B12" s="11" t="s">
        <v>106</v>
      </c>
      <c r="C12" s="12" t="s">
        <v>76</v>
      </c>
      <c r="D12" s="12" t="s">
        <v>107</v>
      </c>
      <c r="E12" s="10" t="s">
        <v>78</v>
      </c>
      <c r="F12" s="13" t="str">
        <f t="shared" si="0"/>
        <v>合格</v>
      </c>
      <c r="G12" s="14" t="s">
        <v>78</v>
      </c>
      <c r="H12" s="13" t="str">
        <f t="shared" si="1"/>
        <v>合格</v>
      </c>
      <c r="I12" s="10">
        <v>5</v>
      </c>
      <c r="J12" s="13" t="str">
        <f t="shared" si="2"/>
        <v>合格</v>
      </c>
      <c r="K12" s="14" t="s">
        <v>79</v>
      </c>
      <c r="L12" s="13" t="str">
        <f t="shared" si="3"/>
        <v>合格</v>
      </c>
      <c r="M12" s="14" t="s">
        <v>79</v>
      </c>
      <c r="N12" s="13" t="str">
        <f t="shared" si="4"/>
        <v>合格</v>
      </c>
      <c r="O12" s="17">
        <v>7.39</v>
      </c>
      <c r="P12" s="13" t="str">
        <f t="shared" si="5"/>
        <v>合格</v>
      </c>
      <c r="Q12" s="20">
        <v>0.5</v>
      </c>
      <c r="R12" s="13" t="str">
        <f t="shared" si="6"/>
        <v>合格</v>
      </c>
      <c r="S12" s="21">
        <v>72.1</v>
      </c>
      <c r="T12" s="13" t="str">
        <f t="shared" si="7"/>
        <v>合格</v>
      </c>
      <c r="U12" s="22" t="s">
        <v>82</v>
      </c>
      <c r="V12" s="13" t="str">
        <f t="shared" si="21"/>
        <v>合格</v>
      </c>
      <c r="W12" s="24">
        <v>0.02</v>
      </c>
      <c r="X12" s="13" t="str">
        <f t="shared" si="22"/>
        <v>合格</v>
      </c>
      <c r="Y12" s="10">
        <v>715</v>
      </c>
      <c r="Z12" s="13" t="str">
        <f t="shared" si="8"/>
        <v>合格</v>
      </c>
      <c r="AA12" s="27" t="s">
        <v>80</v>
      </c>
      <c r="AB12" s="13" t="str">
        <f t="shared" si="24"/>
        <v>合格</v>
      </c>
      <c r="AC12" s="28">
        <v>0.532</v>
      </c>
      <c r="AD12" s="13" t="str">
        <f t="shared" si="9"/>
        <v>合格</v>
      </c>
      <c r="AE12" s="17">
        <v>132</v>
      </c>
      <c r="AF12" s="13" t="str">
        <f t="shared" si="10"/>
        <v>合格</v>
      </c>
      <c r="AG12" s="28">
        <v>0.782</v>
      </c>
      <c r="AH12" s="13" t="str">
        <f t="shared" si="11"/>
        <v>合格</v>
      </c>
      <c r="AI12" s="28">
        <v>3.62</v>
      </c>
      <c r="AJ12" s="13" t="str">
        <f t="shared" si="12"/>
        <v>合格</v>
      </c>
      <c r="AK12" s="28" t="s">
        <v>82</v>
      </c>
      <c r="AL12" s="13" t="str">
        <f t="shared" si="13"/>
        <v>合格</v>
      </c>
      <c r="AM12" s="28" t="s">
        <v>82</v>
      </c>
      <c r="AN12" s="13" t="str">
        <f t="shared" si="14"/>
        <v>合格</v>
      </c>
      <c r="AO12" s="29" t="s">
        <v>83</v>
      </c>
      <c r="AP12" s="13" t="str">
        <f t="shared" si="25"/>
        <v>合格</v>
      </c>
      <c r="AQ12" s="28" t="s">
        <v>82</v>
      </c>
      <c r="AR12" s="13" t="str">
        <f t="shared" si="23"/>
        <v>合格</v>
      </c>
      <c r="AS12" s="28">
        <v>0.079</v>
      </c>
      <c r="AT12" s="13" t="str">
        <f t="shared" si="15"/>
        <v>合格</v>
      </c>
      <c r="AU12" s="14">
        <v>0.0036</v>
      </c>
      <c r="AV12" s="13" t="str">
        <f t="shared" si="26"/>
        <v>合格</v>
      </c>
      <c r="AW12" s="14" t="s">
        <v>85</v>
      </c>
      <c r="AX12" s="13" t="str">
        <f t="shared" si="16"/>
        <v>合格</v>
      </c>
      <c r="AY12" s="14" t="s">
        <v>86</v>
      </c>
      <c r="AZ12" s="13" t="str">
        <f t="shared" si="17"/>
        <v>合格</v>
      </c>
      <c r="BA12" s="14" t="s">
        <v>87</v>
      </c>
      <c r="BB12" s="13" t="str">
        <f t="shared" si="18"/>
        <v>合格</v>
      </c>
      <c r="BC12" s="14" t="s">
        <v>88</v>
      </c>
      <c r="BD12" s="17" t="s">
        <v>89</v>
      </c>
      <c r="BE12" s="17" t="s">
        <v>90</v>
      </c>
      <c r="BF12" s="13" t="str">
        <f t="shared" si="19"/>
        <v>-</v>
      </c>
      <c r="BG12" s="17" t="s">
        <v>90</v>
      </c>
      <c r="BH12" s="13" t="str">
        <f t="shared" si="20"/>
        <v>-</v>
      </c>
      <c r="BI12" s="17" t="s">
        <v>90</v>
      </c>
      <c r="BJ12" s="13" t="s">
        <v>90</v>
      </c>
      <c r="BK12" s="14" t="s">
        <v>90</v>
      </c>
      <c r="BL12" s="13" t="s">
        <v>90</v>
      </c>
      <c r="BM12" s="14" t="s">
        <v>90</v>
      </c>
      <c r="BN12" s="13" t="s">
        <v>90</v>
      </c>
      <c r="BO12" s="14" t="s">
        <v>90</v>
      </c>
      <c r="BP12" s="13" t="s">
        <v>90</v>
      </c>
      <c r="BQ12" s="14" t="s">
        <v>90</v>
      </c>
      <c r="BR12" s="13" t="s">
        <v>90</v>
      </c>
      <c r="BS12" s="14" t="s">
        <v>90</v>
      </c>
      <c r="BT12" s="13" t="s">
        <v>90</v>
      </c>
      <c r="BU12" s="14" t="s">
        <v>90</v>
      </c>
      <c r="BV12" s="13" t="s">
        <v>90</v>
      </c>
      <c r="BW12" s="2" t="s">
        <v>90</v>
      </c>
    </row>
    <row r="13" customHeight="1" spans="1:75">
      <c r="A13" s="10">
        <v>11</v>
      </c>
      <c r="B13" s="11" t="s">
        <v>108</v>
      </c>
      <c r="C13" s="12" t="s">
        <v>92</v>
      </c>
      <c r="D13" s="12" t="s">
        <v>109</v>
      </c>
      <c r="E13" s="10" t="s">
        <v>78</v>
      </c>
      <c r="F13" s="13" t="str">
        <f t="shared" si="0"/>
        <v>合格</v>
      </c>
      <c r="G13" s="14" t="s">
        <v>78</v>
      </c>
      <c r="H13" s="13" t="str">
        <f t="shared" si="1"/>
        <v>合格</v>
      </c>
      <c r="I13" s="10">
        <v>5</v>
      </c>
      <c r="J13" s="13" t="str">
        <f t="shared" si="2"/>
        <v>合格</v>
      </c>
      <c r="K13" s="14" t="s">
        <v>79</v>
      </c>
      <c r="L13" s="13" t="str">
        <f t="shared" si="3"/>
        <v>合格</v>
      </c>
      <c r="M13" s="14" t="s">
        <v>79</v>
      </c>
      <c r="N13" s="13" t="str">
        <f t="shared" si="4"/>
        <v>合格</v>
      </c>
      <c r="O13" s="17">
        <v>7.46</v>
      </c>
      <c r="P13" s="13" t="str">
        <f t="shared" si="5"/>
        <v>合格</v>
      </c>
      <c r="Q13" s="20">
        <v>0.5</v>
      </c>
      <c r="R13" s="13" t="str">
        <f t="shared" si="6"/>
        <v>合格</v>
      </c>
      <c r="S13" s="21">
        <v>68.1</v>
      </c>
      <c r="T13" s="13" t="str">
        <f t="shared" si="7"/>
        <v>合格</v>
      </c>
      <c r="U13" s="22" t="s">
        <v>82</v>
      </c>
      <c r="V13" s="13" t="str">
        <f t="shared" si="21"/>
        <v>合格</v>
      </c>
      <c r="W13" s="24">
        <v>0.02</v>
      </c>
      <c r="X13" s="13" t="str">
        <f t="shared" si="22"/>
        <v>合格</v>
      </c>
      <c r="Y13" s="10">
        <v>743</v>
      </c>
      <c r="Z13" s="13" t="str">
        <f t="shared" si="8"/>
        <v>合格</v>
      </c>
      <c r="AA13" s="27">
        <v>0.004</v>
      </c>
      <c r="AB13" s="13" t="str">
        <f t="shared" si="24"/>
        <v>合格</v>
      </c>
      <c r="AC13" s="28">
        <v>0.532</v>
      </c>
      <c r="AD13" s="13" t="str">
        <f t="shared" si="9"/>
        <v>合格</v>
      </c>
      <c r="AE13" s="17">
        <v>133</v>
      </c>
      <c r="AF13" s="13" t="str">
        <f t="shared" si="10"/>
        <v>合格</v>
      </c>
      <c r="AG13" s="28">
        <v>0.425</v>
      </c>
      <c r="AH13" s="13" t="str">
        <f t="shared" si="11"/>
        <v>合格</v>
      </c>
      <c r="AI13" s="28">
        <v>3.66</v>
      </c>
      <c r="AJ13" s="13" t="str">
        <f t="shared" si="12"/>
        <v>合格</v>
      </c>
      <c r="AK13" s="28" t="s">
        <v>82</v>
      </c>
      <c r="AL13" s="13" t="str">
        <f t="shared" si="13"/>
        <v>合格</v>
      </c>
      <c r="AM13" s="28" t="s">
        <v>82</v>
      </c>
      <c r="AN13" s="13" t="str">
        <f t="shared" si="14"/>
        <v>合格</v>
      </c>
      <c r="AO13" s="30">
        <v>0.00253</v>
      </c>
      <c r="AP13" s="13" t="str">
        <f>IF(AO13="＜0.001","合格",IF(AO13&lt;=0.01,"合格","不合格"))</f>
        <v>合格</v>
      </c>
      <c r="AQ13" s="28" t="s">
        <v>82</v>
      </c>
      <c r="AR13" s="13" t="str">
        <f t="shared" si="23"/>
        <v>合格</v>
      </c>
      <c r="AS13" s="28">
        <v>0.088</v>
      </c>
      <c r="AT13" s="13" t="str">
        <f t="shared" si="15"/>
        <v>合格</v>
      </c>
      <c r="AU13" s="14">
        <v>0.0035</v>
      </c>
      <c r="AV13" s="13" t="str">
        <f t="shared" si="26"/>
        <v>合格</v>
      </c>
      <c r="AW13" s="14" t="s">
        <v>85</v>
      </c>
      <c r="AX13" s="13" t="str">
        <f t="shared" si="16"/>
        <v>合格</v>
      </c>
      <c r="AY13" s="14" t="s">
        <v>86</v>
      </c>
      <c r="AZ13" s="13" t="str">
        <f t="shared" si="17"/>
        <v>合格</v>
      </c>
      <c r="BA13" s="14" t="s">
        <v>87</v>
      </c>
      <c r="BB13" s="13" t="str">
        <f t="shared" si="18"/>
        <v>合格</v>
      </c>
      <c r="BC13" s="14" t="s">
        <v>88</v>
      </c>
      <c r="BD13" s="17" t="s">
        <v>89</v>
      </c>
      <c r="BE13" s="17" t="s">
        <v>90</v>
      </c>
      <c r="BF13" s="13" t="str">
        <f t="shared" si="19"/>
        <v>-</v>
      </c>
      <c r="BG13" s="17" t="s">
        <v>90</v>
      </c>
      <c r="BH13" s="13" t="str">
        <f t="shared" si="20"/>
        <v>-</v>
      </c>
      <c r="BI13" s="17" t="s">
        <v>90</v>
      </c>
      <c r="BJ13" s="13" t="s">
        <v>90</v>
      </c>
      <c r="BK13" s="14" t="s">
        <v>90</v>
      </c>
      <c r="BL13" s="13" t="s">
        <v>90</v>
      </c>
      <c r="BM13" s="14" t="s">
        <v>90</v>
      </c>
      <c r="BN13" s="13" t="s">
        <v>90</v>
      </c>
      <c r="BO13" s="14" t="s">
        <v>90</v>
      </c>
      <c r="BP13" s="13" t="s">
        <v>90</v>
      </c>
      <c r="BQ13" s="14" t="s">
        <v>90</v>
      </c>
      <c r="BR13" s="13" t="s">
        <v>90</v>
      </c>
      <c r="BS13" s="14" t="s">
        <v>90</v>
      </c>
      <c r="BT13" s="13" t="s">
        <v>90</v>
      </c>
      <c r="BU13" s="14" t="s">
        <v>90</v>
      </c>
      <c r="BV13" s="13" t="s">
        <v>90</v>
      </c>
      <c r="BW13" s="2" t="s">
        <v>90</v>
      </c>
    </row>
    <row r="14" customHeight="1" spans="1:75">
      <c r="A14" s="10">
        <v>12</v>
      </c>
      <c r="B14" s="11" t="s">
        <v>110</v>
      </c>
      <c r="C14" s="12" t="s">
        <v>76</v>
      </c>
      <c r="D14" s="12" t="s">
        <v>111</v>
      </c>
      <c r="E14" s="10" t="s">
        <v>78</v>
      </c>
      <c r="F14" s="13" t="str">
        <f t="shared" si="0"/>
        <v>合格</v>
      </c>
      <c r="G14" s="14" t="s">
        <v>78</v>
      </c>
      <c r="H14" s="13" t="str">
        <f t="shared" si="1"/>
        <v>合格</v>
      </c>
      <c r="I14" s="10">
        <v>5</v>
      </c>
      <c r="J14" s="13" t="str">
        <f t="shared" si="2"/>
        <v>合格</v>
      </c>
      <c r="K14" s="14" t="s">
        <v>79</v>
      </c>
      <c r="L14" s="13" t="str">
        <f t="shared" si="3"/>
        <v>合格</v>
      </c>
      <c r="M14" s="14" t="s">
        <v>79</v>
      </c>
      <c r="N14" s="13" t="str">
        <f t="shared" si="4"/>
        <v>合格</v>
      </c>
      <c r="O14" s="17">
        <v>7.44</v>
      </c>
      <c r="P14" s="13" t="str">
        <f t="shared" si="5"/>
        <v>合格</v>
      </c>
      <c r="Q14" s="20">
        <v>0.5</v>
      </c>
      <c r="R14" s="13" t="str">
        <f t="shared" si="6"/>
        <v>合格</v>
      </c>
      <c r="S14" s="21">
        <v>156</v>
      </c>
      <c r="T14" s="13" t="str">
        <f t="shared" si="7"/>
        <v>合格</v>
      </c>
      <c r="U14" s="22" t="s">
        <v>82</v>
      </c>
      <c r="V14" s="13" t="str">
        <f t="shared" si="21"/>
        <v>合格</v>
      </c>
      <c r="W14" s="24" t="s">
        <v>112</v>
      </c>
      <c r="X14" s="13" t="str">
        <f t="shared" si="22"/>
        <v>合格</v>
      </c>
      <c r="Y14" s="10">
        <v>170</v>
      </c>
      <c r="Z14" s="13" t="str">
        <f t="shared" si="8"/>
        <v>合格</v>
      </c>
      <c r="AA14" s="27">
        <v>0.011</v>
      </c>
      <c r="AB14" s="13" t="str">
        <f t="shared" si="24"/>
        <v>合格</v>
      </c>
      <c r="AC14" s="17">
        <v>0.49</v>
      </c>
      <c r="AD14" s="13" t="str">
        <f t="shared" si="9"/>
        <v>合格</v>
      </c>
      <c r="AE14" s="17">
        <v>1.87</v>
      </c>
      <c r="AF14" s="13" t="str">
        <f t="shared" si="10"/>
        <v>合格</v>
      </c>
      <c r="AG14" s="28">
        <v>1.22</v>
      </c>
      <c r="AH14" s="13" t="str">
        <f t="shared" si="11"/>
        <v>合格</v>
      </c>
      <c r="AI14" s="28">
        <v>9.81</v>
      </c>
      <c r="AJ14" s="13" t="str">
        <f t="shared" si="12"/>
        <v>合格</v>
      </c>
      <c r="AK14" s="28" t="s">
        <v>82</v>
      </c>
      <c r="AL14" s="13" t="str">
        <f t="shared" si="13"/>
        <v>合格</v>
      </c>
      <c r="AM14" s="28" t="s">
        <v>82</v>
      </c>
      <c r="AN14" s="13" t="str">
        <f t="shared" si="14"/>
        <v>合格</v>
      </c>
      <c r="AO14" s="29" t="s">
        <v>83</v>
      </c>
      <c r="AP14" s="13" t="str">
        <f t="shared" ref="AP14:AP39" si="27">IF(AO14="＜0.0025","合格",IF(AO14&lt;=0.01,"合格","不合格"))</f>
        <v>合格</v>
      </c>
      <c r="AQ14" s="28" t="s">
        <v>82</v>
      </c>
      <c r="AR14" s="13" t="str">
        <f t="shared" si="23"/>
        <v>合格</v>
      </c>
      <c r="AS14" s="28">
        <v>0.191</v>
      </c>
      <c r="AT14" s="13" t="str">
        <f t="shared" si="15"/>
        <v>不合格</v>
      </c>
      <c r="AU14" s="14" t="s">
        <v>84</v>
      </c>
      <c r="AV14" s="13" t="str">
        <f t="shared" si="26"/>
        <v>合格</v>
      </c>
      <c r="AW14" s="14" t="s">
        <v>85</v>
      </c>
      <c r="AX14" s="13" t="str">
        <f t="shared" si="16"/>
        <v>合格</v>
      </c>
      <c r="AY14" s="30">
        <v>0.00749</v>
      </c>
      <c r="AZ14" s="13" t="str">
        <f t="shared" si="17"/>
        <v>合格</v>
      </c>
      <c r="BA14" s="14" t="s">
        <v>87</v>
      </c>
      <c r="BB14" s="13" t="str">
        <f t="shared" si="18"/>
        <v>合格</v>
      </c>
      <c r="BC14" s="14" t="s">
        <v>88</v>
      </c>
      <c r="BD14" s="17" t="s">
        <v>89</v>
      </c>
      <c r="BE14" s="17" t="s">
        <v>90</v>
      </c>
      <c r="BF14" s="13" t="str">
        <f t="shared" si="19"/>
        <v>-</v>
      </c>
      <c r="BG14" s="17" t="s">
        <v>90</v>
      </c>
      <c r="BH14" s="13" t="str">
        <f t="shared" si="20"/>
        <v>-</v>
      </c>
      <c r="BI14" s="17" t="s">
        <v>90</v>
      </c>
      <c r="BJ14" s="13" t="s">
        <v>90</v>
      </c>
      <c r="BK14" s="14" t="s">
        <v>90</v>
      </c>
      <c r="BL14" s="13" t="s">
        <v>90</v>
      </c>
      <c r="BM14" s="14" t="s">
        <v>90</v>
      </c>
      <c r="BN14" s="13" t="s">
        <v>90</v>
      </c>
      <c r="BO14" s="14" t="s">
        <v>90</v>
      </c>
      <c r="BP14" s="13" t="s">
        <v>90</v>
      </c>
      <c r="BQ14" s="14" t="s">
        <v>90</v>
      </c>
      <c r="BR14" s="13" t="s">
        <v>90</v>
      </c>
      <c r="BS14" s="14" t="s">
        <v>90</v>
      </c>
      <c r="BT14" s="13" t="s">
        <v>90</v>
      </c>
      <c r="BU14" s="14" t="s">
        <v>90</v>
      </c>
      <c r="BV14" s="13" t="s">
        <v>90</v>
      </c>
      <c r="BW14" s="2" t="s">
        <v>90</v>
      </c>
    </row>
    <row r="15" customHeight="1" spans="1:75">
      <c r="A15" s="10">
        <v>13</v>
      </c>
      <c r="B15" s="11" t="s">
        <v>113</v>
      </c>
      <c r="C15" s="12" t="s">
        <v>92</v>
      </c>
      <c r="D15" s="15" t="s">
        <v>114</v>
      </c>
      <c r="E15" s="10" t="s">
        <v>78</v>
      </c>
      <c r="F15" s="13" t="str">
        <f t="shared" si="0"/>
        <v>合格</v>
      </c>
      <c r="G15" s="14" t="s">
        <v>78</v>
      </c>
      <c r="H15" s="13" t="str">
        <f t="shared" si="1"/>
        <v>合格</v>
      </c>
      <c r="I15" s="10">
        <v>5</v>
      </c>
      <c r="J15" s="13" t="str">
        <f t="shared" si="2"/>
        <v>合格</v>
      </c>
      <c r="K15" s="14" t="s">
        <v>79</v>
      </c>
      <c r="L15" s="13" t="str">
        <f t="shared" si="3"/>
        <v>合格</v>
      </c>
      <c r="M15" s="14" t="s">
        <v>79</v>
      </c>
      <c r="N15" s="13" t="str">
        <f t="shared" si="4"/>
        <v>合格</v>
      </c>
      <c r="O15" s="17">
        <v>7.46</v>
      </c>
      <c r="P15" s="13" t="str">
        <f t="shared" si="5"/>
        <v>合格</v>
      </c>
      <c r="Q15" s="20">
        <v>0.5</v>
      </c>
      <c r="R15" s="13" t="str">
        <f t="shared" si="6"/>
        <v>合格</v>
      </c>
      <c r="S15" s="21">
        <v>130</v>
      </c>
      <c r="T15" s="13" t="str">
        <f t="shared" si="7"/>
        <v>合格</v>
      </c>
      <c r="U15" s="22" t="s">
        <v>82</v>
      </c>
      <c r="V15" s="13" t="str">
        <f t="shared" si="21"/>
        <v>合格</v>
      </c>
      <c r="W15" s="24">
        <v>0.03</v>
      </c>
      <c r="X15" s="13" t="str">
        <f t="shared" si="22"/>
        <v>合格</v>
      </c>
      <c r="Y15" s="10">
        <v>161</v>
      </c>
      <c r="Z15" s="13" t="str">
        <f t="shared" si="8"/>
        <v>合格</v>
      </c>
      <c r="AA15" s="27">
        <v>0.036</v>
      </c>
      <c r="AB15" s="13" t="str">
        <f t="shared" si="24"/>
        <v>合格</v>
      </c>
      <c r="AC15" s="28">
        <v>0.489</v>
      </c>
      <c r="AD15" s="13" t="str">
        <f t="shared" si="9"/>
        <v>合格</v>
      </c>
      <c r="AE15" s="17">
        <v>1.79</v>
      </c>
      <c r="AF15" s="13" t="str">
        <f t="shared" si="10"/>
        <v>合格</v>
      </c>
      <c r="AG15" s="28">
        <v>1.21</v>
      </c>
      <c r="AH15" s="13" t="str">
        <f t="shared" si="11"/>
        <v>合格</v>
      </c>
      <c r="AI15" s="28">
        <v>9.8</v>
      </c>
      <c r="AJ15" s="13" t="str">
        <f t="shared" si="12"/>
        <v>合格</v>
      </c>
      <c r="AK15" s="28" t="s">
        <v>82</v>
      </c>
      <c r="AL15" s="13" t="str">
        <f t="shared" si="13"/>
        <v>合格</v>
      </c>
      <c r="AM15" s="28" t="s">
        <v>82</v>
      </c>
      <c r="AN15" s="13" t="str">
        <f t="shared" si="14"/>
        <v>合格</v>
      </c>
      <c r="AO15" s="29" t="s">
        <v>83</v>
      </c>
      <c r="AP15" s="13" t="str">
        <f t="shared" si="27"/>
        <v>合格</v>
      </c>
      <c r="AQ15" s="28" t="s">
        <v>82</v>
      </c>
      <c r="AR15" s="13" t="str">
        <f t="shared" si="23"/>
        <v>合格</v>
      </c>
      <c r="AS15" s="28">
        <v>0.669</v>
      </c>
      <c r="AT15" s="13" t="str">
        <f t="shared" si="15"/>
        <v>不合格</v>
      </c>
      <c r="AU15" s="14" t="s">
        <v>84</v>
      </c>
      <c r="AV15" s="13" t="str">
        <f t="shared" si="26"/>
        <v>合格</v>
      </c>
      <c r="AW15" s="14" t="s">
        <v>85</v>
      </c>
      <c r="AX15" s="13" t="str">
        <f t="shared" si="16"/>
        <v>合格</v>
      </c>
      <c r="AY15" s="30">
        <v>0.00559</v>
      </c>
      <c r="AZ15" s="13" t="str">
        <f t="shared" si="17"/>
        <v>合格</v>
      </c>
      <c r="BA15" s="14" t="s">
        <v>87</v>
      </c>
      <c r="BB15" s="13" t="str">
        <f t="shared" si="18"/>
        <v>合格</v>
      </c>
      <c r="BC15" s="14" t="s">
        <v>88</v>
      </c>
      <c r="BD15" s="17" t="s">
        <v>89</v>
      </c>
      <c r="BE15" s="17" t="s">
        <v>90</v>
      </c>
      <c r="BF15" s="13" t="str">
        <f t="shared" si="19"/>
        <v>-</v>
      </c>
      <c r="BG15" s="17" t="s">
        <v>90</v>
      </c>
      <c r="BH15" s="13" t="str">
        <f t="shared" si="20"/>
        <v>-</v>
      </c>
      <c r="BI15" s="17" t="s">
        <v>90</v>
      </c>
      <c r="BJ15" s="13" t="s">
        <v>90</v>
      </c>
      <c r="BK15" s="14" t="s">
        <v>90</v>
      </c>
      <c r="BL15" s="13" t="s">
        <v>90</v>
      </c>
      <c r="BM15" s="14" t="s">
        <v>90</v>
      </c>
      <c r="BN15" s="13" t="s">
        <v>90</v>
      </c>
      <c r="BO15" s="14" t="s">
        <v>90</v>
      </c>
      <c r="BP15" s="13" t="s">
        <v>90</v>
      </c>
      <c r="BQ15" s="14" t="s">
        <v>90</v>
      </c>
      <c r="BR15" s="13" t="s">
        <v>90</v>
      </c>
      <c r="BS15" s="14" t="s">
        <v>90</v>
      </c>
      <c r="BT15" s="13" t="s">
        <v>90</v>
      </c>
      <c r="BU15" s="14" t="s">
        <v>90</v>
      </c>
      <c r="BV15" s="13" t="s">
        <v>90</v>
      </c>
      <c r="BW15" s="2" t="s">
        <v>90</v>
      </c>
    </row>
    <row r="16" customHeight="1" spans="1:74">
      <c r="A16" s="10">
        <v>14</v>
      </c>
      <c r="B16" s="11" t="s">
        <v>115</v>
      </c>
      <c r="C16" s="12" t="s">
        <v>76</v>
      </c>
      <c r="D16" s="15" t="s">
        <v>116</v>
      </c>
      <c r="E16" s="10" t="s">
        <v>78</v>
      </c>
      <c r="F16" s="13" t="str">
        <f t="shared" si="0"/>
        <v>合格</v>
      </c>
      <c r="G16" s="14" t="s">
        <v>78</v>
      </c>
      <c r="H16" s="13" t="str">
        <f t="shared" si="1"/>
        <v>合格</v>
      </c>
      <c r="I16" s="10">
        <v>5</v>
      </c>
      <c r="J16" s="13" t="str">
        <f t="shared" si="2"/>
        <v>合格</v>
      </c>
      <c r="K16" s="14" t="s">
        <v>79</v>
      </c>
      <c r="L16" s="13" t="str">
        <f t="shared" si="3"/>
        <v>合格</v>
      </c>
      <c r="M16" s="14" t="s">
        <v>79</v>
      </c>
      <c r="N16" s="13" t="str">
        <f t="shared" si="4"/>
        <v>合格</v>
      </c>
      <c r="O16" s="17">
        <v>7.18</v>
      </c>
      <c r="P16" s="13" t="str">
        <f t="shared" si="5"/>
        <v>合格</v>
      </c>
      <c r="Q16" s="20">
        <v>0.5</v>
      </c>
      <c r="R16" s="13" t="str">
        <f t="shared" si="6"/>
        <v>合格</v>
      </c>
      <c r="S16" s="21">
        <v>62.1</v>
      </c>
      <c r="T16" s="13" t="str">
        <f t="shared" si="7"/>
        <v>合格</v>
      </c>
      <c r="U16" s="22" t="s">
        <v>82</v>
      </c>
      <c r="V16" s="13" t="str">
        <f t="shared" si="21"/>
        <v>合格</v>
      </c>
      <c r="W16" s="24">
        <v>0.03</v>
      </c>
      <c r="X16" s="13" t="str">
        <f t="shared" si="22"/>
        <v>合格</v>
      </c>
      <c r="Y16" s="10">
        <v>64.2</v>
      </c>
      <c r="Z16" s="13" t="str">
        <f t="shared" si="8"/>
        <v>合格</v>
      </c>
      <c r="AA16" s="27" t="s">
        <v>80</v>
      </c>
      <c r="AB16" s="13" t="str">
        <f t="shared" si="24"/>
        <v>合格</v>
      </c>
      <c r="AC16" s="28">
        <v>0.149</v>
      </c>
      <c r="AD16" s="13" t="str">
        <f t="shared" si="9"/>
        <v>合格</v>
      </c>
      <c r="AE16" s="17">
        <v>1.09</v>
      </c>
      <c r="AF16" s="13" t="str">
        <f t="shared" si="10"/>
        <v>合格</v>
      </c>
      <c r="AG16" s="28">
        <v>0.652</v>
      </c>
      <c r="AH16" s="13" t="str">
        <f t="shared" si="11"/>
        <v>合格</v>
      </c>
      <c r="AI16" s="28" t="s">
        <v>117</v>
      </c>
      <c r="AJ16" s="13" t="str">
        <f t="shared" si="12"/>
        <v>合格</v>
      </c>
      <c r="AK16" s="28" t="s">
        <v>82</v>
      </c>
      <c r="AL16" s="13" t="str">
        <f t="shared" si="13"/>
        <v>合格</v>
      </c>
      <c r="AM16" s="28" t="s">
        <v>82</v>
      </c>
      <c r="AN16" s="13" t="str">
        <f t="shared" si="14"/>
        <v>合格</v>
      </c>
      <c r="AO16" s="29" t="s">
        <v>83</v>
      </c>
      <c r="AP16" s="13" t="str">
        <f t="shared" si="27"/>
        <v>合格</v>
      </c>
      <c r="AQ16" s="28">
        <v>0.065</v>
      </c>
      <c r="AR16" s="13" t="str">
        <f t="shared" si="23"/>
        <v>合格</v>
      </c>
      <c r="AS16" s="28">
        <v>0.096</v>
      </c>
      <c r="AT16" s="13" t="str">
        <f t="shared" si="15"/>
        <v>合格</v>
      </c>
      <c r="AU16" s="14" t="s">
        <v>84</v>
      </c>
      <c r="AV16" s="13" t="str">
        <f t="shared" si="26"/>
        <v>合格</v>
      </c>
      <c r="AW16" s="14" t="s">
        <v>85</v>
      </c>
      <c r="AX16" s="13" t="str">
        <f t="shared" si="16"/>
        <v>合格</v>
      </c>
      <c r="AY16" s="30">
        <v>0.00572</v>
      </c>
      <c r="AZ16" s="13" t="str">
        <f t="shared" si="17"/>
        <v>合格</v>
      </c>
      <c r="BA16" s="14" t="s">
        <v>87</v>
      </c>
      <c r="BB16" s="13" t="str">
        <f t="shared" si="18"/>
        <v>合格</v>
      </c>
      <c r="BC16" s="14" t="s">
        <v>88</v>
      </c>
      <c r="BD16" s="17" t="s">
        <v>89</v>
      </c>
      <c r="BE16" s="17" t="s">
        <v>90</v>
      </c>
      <c r="BF16" s="13" t="str">
        <f t="shared" si="19"/>
        <v>-</v>
      </c>
      <c r="BG16" s="17" t="s">
        <v>90</v>
      </c>
      <c r="BH16" s="13" t="str">
        <f t="shared" si="20"/>
        <v>-</v>
      </c>
      <c r="BI16" s="17" t="s">
        <v>90</v>
      </c>
      <c r="BJ16" s="13" t="s">
        <v>90</v>
      </c>
      <c r="BK16" s="14" t="s">
        <v>90</v>
      </c>
      <c r="BL16" s="13" t="s">
        <v>90</v>
      </c>
      <c r="BM16" s="14" t="s">
        <v>90</v>
      </c>
      <c r="BN16" s="13" t="s">
        <v>90</v>
      </c>
      <c r="BO16" s="14" t="s">
        <v>90</v>
      </c>
      <c r="BP16" s="13" t="s">
        <v>90</v>
      </c>
      <c r="BQ16" s="14" t="s">
        <v>90</v>
      </c>
      <c r="BR16" s="13" t="s">
        <v>90</v>
      </c>
      <c r="BS16" s="14" t="s">
        <v>90</v>
      </c>
      <c r="BT16" s="13" t="s">
        <v>90</v>
      </c>
      <c r="BU16" s="14" t="s">
        <v>90</v>
      </c>
      <c r="BV16" s="13" t="s">
        <v>90</v>
      </c>
    </row>
    <row r="17" customHeight="1" spans="1:74">
      <c r="A17" s="10">
        <v>15</v>
      </c>
      <c r="B17" s="11" t="s">
        <v>118</v>
      </c>
      <c r="C17" s="12" t="s">
        <v>92</v>
      </c>
      <c r="D17" s="15" t="s">
        <v>119</v>
      </c>
      <c r="E17" s="10" t="s">
        <v>78</v>
      </c>
      <c r="F17" s="13" t="str">
        <f t="shared" si="0"/>
        <v>合格</v>
      </c>
      <c r="G17" s="14" t="s">
        <v>78</v>
      </c>
      <c r="H17" s="13" t="str">
        <f t="shared" si="1"/>
        <v>合格</v>
      </c>
      <c r="I17" s="10">
        <v>5</v>
      </c>
      <c r="J17" s="13" t="str">
        <f t="shared" si="2"/>
        <v>合格</v>
      </c>
      <c r="K17" s="14" t="s">
        <v>79</v>
      </c>
      <c r="L17" s="13" t="str">
        <f t="shared" si="3"/>
        <v>合格</v>
      </c>
      <c r="M17" s="14" t="s">
        <v>79</v>
      </c>
      <c r="N17" s="13" t="str">
        <f t="shared" si="4"/>
        <v>合格</v>
      </c>
      <c r="O17" s="17">
        <v>6.98</v>
      </c>
      <c r="P17" s="13" t="str">
        <f t="shared" si="5"/>
        <v>合格</v>
      </c>
      <c r="Q17" s="20">
        <v>0.5</v>
      </c>
      <c r="R17" s="13" t="str">
        <f t="shared" si="6"/>
        <v>合格</v>
      </c>
      <c r="S17" s="21">
        <v>52</v>
      </c>
      <c r="T17" s="13" t="str">
        <f t="shared" si="7"/>
        <v>合格</v>
      </c>
      <c r="U17" s="22">
        <v>0.0784</v>
      </c>
      <c r="V17" s="13" t="str">
        <f t="shared" si="21"/>
        <v>合格</v>
      </c>
      <c r="W17" s="24">
        <v>0.03</v>
      </c>
      <c r="X17" s="13" t="str">
        <f t="shared" si="22"/>
        <v>合格</v>
      </c>
      <c r="Y17" s="10">
        <v>54</v>
      </c>
      <c r="Z17" s="13" t="str">
        <f t="shared" si="8"/>
        <v>合格</v>
      </c>
      <c r="AA17" s="27">
        <v>0.004</v>
      </c>
      <c r="AB17" s="13" t="str">
        <f t="shared" si="24"/>
        <v>合格</v>
      </c>
      <c r="AC17" s="28">
        <v>0.139</v>
      </c>
      <c r="AD17" s="13" t="str">
        <f t="shared" si="9"/>
        <v>合格</v>
      </c>
      <c r="AE17" s="17">
        <v>1.03</v>
      </c>
      <c r="AF17" s="13" t="str">
        <f t="shared" si="10"/>
        <v>合格</v>
      </c>
      <c r="AG17" s="28">
        <v>0.636</v>
      </c>
      <c r="AH17" s="13" t="str">
        <f t="shared" si="11"/>
        <v>合格</v>
      </c>
      <c r="AI17" s="28" t="s">
        <v>117</v>
      </c>
      <c r="AJ17" s="13" t="str">
        <f t="shared" si="12"/>
        <v>合格</v>
      </c>
      <c r="AK17" s="28" t="s">
        <v>82</v>
      </c>
      <c r="AL17" s="13" t="str">
        <f t="shared" si="13"/>
        <v>合格</v>
      </c>
      <c r="AM17" s="28" t="s">
        <v>82</v>
      </c>
      <c r="AN17" s="13" t="str">
        <f t="shared" si="14"/>
        <v>合格</v>
      </c>
      <c r="AO17" s="29" t="s">
        <v>83</v>
      </c>
      <c r="AP17" s="13" t="str">
        <f t="shared" si="27"/>
        <v>合格</v>
      </c>
      <c r="AQ17" s="28">
        <v>0.067</v>
      </c>
      <c r="AR17" s="13" t="str">
        <f t="shared" si="23"/>
        <v>合格</v>
      </c>
      <c r="AS17" s="28">
        <v>0.074</v>
      </c>
      <c r="AT17" s="13" t="str">
        <f t="shared" si="15"/>
        <v>合格</v>
      </c>
      <c r="AU17" s="14" t="s">
        <v>84</v>
      </c>
      <c r="AV17" s="13" t="str">
        <f t="shared" si="26"/>
        <v>合格</v>
      </c>
      <c r="AW17" s="14" t="s">
        <v>85</v>
      </c>
      <c r="AX17" s="13" t="str">
        <f t="shared" si="16"/>
        <v>合格</v>
      </c>
      <c r="AY17" s="30">
        <v>0.00112</v>
      </c>
      <c r="AZ17" s="13" t="str">
        <f t="shared" si="17"/>
        <v>合格</v>
      </c>
      <c r="BA17" s="14" t="s">
        <v>87</v>
      </c>
      <c r="BB17" s="13" t="str">
        <f t="shared" si="18"/>
        <v>合格</v>
      </c>
      <c r="BC17" s="14" t="s">
        <v>88</v>
      </c>
      <c r="BD17" s="17" t="s">
        <v>89</v>
      </c>
      <c r="BE17" s="17" t="s">
        <v>90</v>
      </c>
      <c r="BF17" s="13" t="str">
        <f t="shared" si="19"/>
        <v>-</v>
      </c>
      <c r="BG17" s="17" t="s">
        <v>90</v>
      </c>
      <c r="BH17" s="13" t="str">
        <f t="shared" si="20"/>
        <v>-</v>
      </c>
      <c r="BI17" s="17" t="s">
        <v>90</v>
      </c>
      <c r="BJ17" s="13" t="s">
        <v>90</v>
      </c>
      <c r="BK17" s="14" t="s">
        <v>90</v>
      </c>
      <c r="BL17" s="13" t="s">
        <v>90</v>
      </c>
      <c r="BM17" s="14" t="s">
        <v>90</v>
      </c>
      <c r="BN17" s="13" t="s">
        <v>90</v>
      </c>
      <c r="BO17" s="14" t="s">
        <v>90</v>
      </c>
      <c r="BP17" s="13" t="s">
        <v>90</v>
      </c>
      <c r="BQ17" s="14" t="s">
        <v>90</v>
      </c>
      <c r="BR17" s="13" t="s">
        <v>90</v>
      </c>
      <c r="BS17" s="14" t="s">
        <v>90</v>
      </c>
      <c r="BT17" s="13" t="s">
        <v>90</v>
      </c>
      <c r="BU17" s="14" t="s">
        <v>90</v>
      </c>
      <c r="BV17" s="13" t="s">
        <v>90</v>
      </c>
    </row>
    <row r="18" customHeight="1" spans="1:74">
      <c r="A18" s="10">
        <v>16</v>
      </c>
      <c r="B18" s="11" t="s">
        <v>120</v>
      </c>
      <c r="C18" s="12" t="s">
        <v>76</v>
      </c>
      <c r="D18" s="12" t="s">
        <v>121</v>
      </c>
      <c r="E18" s="10" t="s">
        <v>78</v>
      </c>
      <c r="F18" s="13" t="str">
        <f t="shared" si="0"/>
        <v>合格</v>
      </c>
      <c r="G18" s="14" t="s">
        <v>78</v>
      </c>
      <c r="H18" s="13" t="str">
        <f t="shared" si="1"/>
        <v>合格</v>
      </c>
      <c r="I18" s="10">
        <v>5</v>
      </c>
      <c r="J18" s="13" t="str">
        <f t="shared" si="2"/>
        <v>合格</v>
      </c>
      <c r="K18" s="14" t="s">
        <v>79</v>
      </c>
      <c r="L18" s="13" t="str">
        <f t="shared" si="3"/>
        <v>合格</v>
      </c>
      <c r="M18" s="14" t="s">
        <v>79</v>
      </c>
      <c r="N18" s="13" t="str">
        <f t="shared" si="4"/>
        <v>合格</v>
      </c>
      <c r="O18" s="17">
        <v>7.19</v>
      </c>
      <c r="P18" s="13" t="str">
        <f t="shared" si="5"/>
        <v>合格</v>
      </c>
      <c r="Q18" s="20">
        <v>0.5</v>
      </c>
      <c r="R18" s="13" t="str">
        <f t="shared" si="6"/>
        <v>合格</v>
      </c>
      <c r="S18" s="21">
        <v>212</v>
      </c>
      <c r="T18" s="13" t="str">
        <f t="shared" si="7"/>
        <v>合格</v>
      </c>
      <c r="U18" s="22">
        <v>1.72</v>
      </c>
      <c r="V18" s="13" t="str">
        <f t="shared" si="21"/>
        <v>合格</v>
      </c>
      <c r="W18" s="24">
        <v>0.03</v>
      </c>
      <c r="X18" s="13" t="str">
        <f t="shared" si="22"/>
        <v>合格</v>
      </c>
      <c r="Y18" s="10">
        <v>442</v>
      </c>
      <c r="Z18" s="13" t="str">
        <f t="shared" si="8"/>
        <v>合格</v>
      </c>
      <c r="AA18" s="27">
        <v>0.004</v>
      </c>
      <c r="AB18" s="13" t="str">
        <f t="shared" si="24"/>
        <v>合格</v>
      </c>
      <c r="AC18" s="28">
        <v>0.472</v>
      </c>
      <c r="AD18" s="13" t="str">
        <f t="shared" si="9"/>
        <v>合格</v>
      </c>
      <c r="AE18" s="17">
        <v>37.6</v>
      </c>
      <c r="AF18" s="13" t="str">
        <f t="shared" si="10"/>
        <v>合格</v>
      </c>
      <c r="AG18" s="28" t="s">
        <v>81</v>
      </c>
      <c r="AH18" s="13" t="str">
        <f t="shared" si="11"/>
        <v>合格</v>
      </c>
      <c r="AI18" s="28">
        <v>56.3</v>
      </c>
      <c r="AJ18" s="13" t="str">
        <f t="shared" si="12"/>
        <v>合格</v>
      </c>
      <c r="AK18" s="28" t="s">
        <v>82</v>
      </c>
      <c r="AL18" s="13" t="str">
        <f t="shared" si="13"/>
        <v>合格</v>
      </c>
      <c r="AM18" s="28" t="s">
        <v>82</v>
      </c>
      <c r="AN18" s="13" t="str">
        <f t="shared" si="14"/>
        <v>合格</v>
      </c>
      <c r="AO18" s="29" t="s">
        <v>83</v>
      </c>
      <c r="AP18" s="13" t="str">
        <f t="shared" si="27"/>
        <v>合格</v>
      </c>
      <c r="AQ18" s="28">
        <v>0.0966</v>
      </c>
      <c r="AR18" s="13" t="str">
        <f t="shared" si="23"/>
        <v>合格</v>
      </c>
      <c r="AS18" s="28">
        <v>0.087</v>
      </c>
      <c r="AT18" s="13" t="str">
        <f t="shared" si="15"/>
        <v>合格</v>
      </c>
      <c r="AU18" s="14">
        <v>0.0017</v>
      </c>
      <c r="AV18" s="13" t="str">
        <f t="shared" si="26"/>
        <v>合格</v>
      </c>
      <c r="AW18" s="14" t="s">
        <v>85</v>
      </c>
      <c r="AX18" s="13" t="str">
        <f t="shared" si="16"/>
        <v>合格</v>
      </c>
      <c r="AY18" s="30">
        <v>0.00181</v>
      </c>
      <c r="AZ18" s="13" t="str">
        <f t="shared" si="17"/>
        <v>合格</v>
      </c>
      <c r="BA18" s="14" t="s">
        <v>87</v>
      </c>
      <c r="BB18" s="13" t="str">
        <f t="shared" si="18"/>
        <v>合格</v>
      </c>
      <c r="BC18" s="14" t="s">
        <v>88</v>
      </c>
      <c r="BD18" s="17" t="s">
        <v>89</v>
      </c>
      <c r="BE18" s="17" t="s">
        <v>90</v>
      </c>
      <c r="BF18" s="13" t="str">
        <f t="shared" si="19"/>
        <v>-</v>
      </c>
      <c r="BG18" s="17" t="s">
        <v>90</v>
      </c>
      <c r="BH18" s="13" t="str">
        <f t="shared" si="20"/>
        <v>-</v>
      </c>
      <c r="BI18" s="17" t="s">
        <v>90</v>
      </c>
      <c r="BJ18" s="13" t="s">
        <v>90</v>
      </c>
      <c r="BK18" s="14" t="s">
        <v>90</v>
      </c>
      <c r="BL18" s="13" t="s">
        <v>90</v>
      </c>
      <c r="BM18" s="14" t="s">
        <v>90</v>
      </c>
      <c r="BN18" s="13" t="s">
        <v>90</v>
      </c>
      <c r="BO18" s="14" t="s">
        <v>90</v>
      </c>
      <c r="BP18" s="13" t="s">
        <v>90</v>
      </c>
      <c r="BQ18" s="14" t="s">
        <v>90</v>
      </c>
      <c r="BR18" s="13" t="s">
        <v>90</v>
      </c>
      <c r="BS18" s="14" t="s">
        <v>90</v>
      </c>
      <c r="BT18" s="13" t="s">
        <v>90</v>
      </c>
      <c r="BU18" s="14" t="s">
        <v>90</v>
      </c>
      <c r="BV18" s="13" t="s">
        <v>90</v>
      </c>
    </row>
    <row r="19" customHeight="1" spans="1:74">
      <c r="A19" s="10">
        <v>17</v>
      </c>
      <c r="B19" s="11" t="s">
        <v>122</v>
      </c>
      <c r="C19" s="12" t="s">
        <v>92</v>
      </c>
      <c r="D19" s="12" t="s">
        <v>123</v>
      </c>
      <c r="E19" s="10" t="s">
        <v>78</v>
      </c>
      <c r="F19" s="13" t="str">
        <f t="shared" si="0"/>
        <v>合格</v>
      </c>
      <c r="G19" s="14" t="s">
        <v>78</v>
      </c>
      <c r="H19" s="13" t="str">
        <f t="shared" si="1"/>
        <v>合格</v>
      </c>
      <c r="I19" s="10">
        <v>5</v>
      </c>
      <c r="J19" s="13" t="str">
        <f t="shared" si="2"/>
        <v>合格</v>
      </c>
      <c r="K19" s="14" t="s">
        <v>79</v>
      </c>
      <c r="L19" s="13" t="str">
        <f t="shared" si="3"/>
        <v>合格</v>
      </c>
      <c r="M19" s="14" t="s">
        <v>79</v>
      </c>
      <c r="N19" s="13" t="str">
        <f t="shared" si="4"/>
        <v>合格</v>
      </c>
      <c r="O19" s="17">
        <v>7.27</v>
      </c>
      <c r="P19" s="13" t="str">
        <f t="shared" si="5"/>
        <v>合格</v>
      </c>
      <c r="Q19" s="20">
        <v>0.5</v>
      </c>
      <c r="R19" s="13" t="str">
        <f t="shared" si="6"/>
        <v>合格</v>
      </c>
      <c r="S19" s="21">
        <v>214</v>
      </c>
      <c r="T19" s="13" t="str">
        <f t="shared" si="7"/>
        <v>合格</v>
      </c>
      <c r="U19" s="22">
        <v>1.49</v>
      </c>
      <c r="V19" s="13" t="str">
        <f t="shared" si="21"/>
        <v>合格</v>
      </c>
      <c r="W19" s="24">
        <v>0.03</v>
      </c>
      <c r="X19" s="13" t="str">
        <f t="shared" si="22"/>
        <v>合格</v>
      </c>
      <c r="Y19" s="10">
        <v>444</v>
      </c>
      <c r="Z19" s="13" t="str">
        <f t="shared" si="8"/>
        <v>合格</v>
      </c>
      <c r="AA19" s="27" t="s">
        <v>80</v>
      </c>
      <c r="AB19" s="13" t="str">
        <f t="shared" si="24"/>
        <v>合格</v>
      </c>
      <c r="AC19" s="28">
        <v>0.473</v>
      </c>
      <c r="AD19" s="13" t="str">
        <f t="shared" si="9"/>
        <v>合格</v>
      </c>
      <c r="AE19" s="17">
        <v>37.5</v>
      </c>
      <c r="AF19" s="13" t="str">
        <f t="shared" si="10"/>
        <v>合格</v>
      </c>
      <c r="AG19" s="28">
        <v>0.443</v>
      </c>
      <c r="AH19" s="13" t="str">
        <f t="shared" si="11"/>
        <v>合格</v>
      </c>
      <c r="AI19" s="28">
        <v>56.1</v>
      </c>
      <c r="AJ19" s="13" t="str">
        <f t="shared" si="12"/>
        <v>合格</v>
      </c>
      <c r="AK19" s="28" t="s">
        <v>82</v>
      </c>
      <c r="AL19" s="13" t="str">
        <f t="shared" si="13"/>
        <v>合格</v>
      </c>
      <c r="AM19" s="28" t="s">
        <v>82</v>
      </c>
      <c r="AN19" s="13" t="str">
        <f t="shared" si="14"/>
        <v>合格</v>
      </c>
      <c r="AO19" s="29" t="s">
        <v>83</v>
      </c>
      <c r="AP19" s="13" t="str">
        <f t="shared" si="27"/>
        <v>合格</v>
      </c>
      <c r="AQ19" s="28">
        <v>0.059</v>
      </c>
      <c r="AR19" s="13" t="str">
        <f t="shared" si="23"/>
        <v>合格</v>
      </c>
      <c r="AS19" s="28">
        <v>0.168</v>
      </c>
      <c r="AT19" s="13" t="str">
        <f t="shared" si="15"/>
        <v>不合格</v>
      </c>
      <c r="AU19" s="14">
        <v>0.0018</v>
      </c>
      <c r="AV19" s="13" t="str">
        <f t="shared" si="26"/>
        <v>合格</v>
      </c>
      <c r="AW19" s="14" t="s">
        <v>85</v>
      </c>
      <c r="AX19" s="13" t="str">
        <f t="shared" si="16"/>
        <v>合格</v>
      </c>
      <c r="AY19" s="30">
        <v>0.00166</v>
      </c>
      <c r="AZ19" s="13" t="str">
        <f t="shared" si="17"/>
        <v>合格</v>
      </c>
      <c r="BA19" s="14" t="s">
        <v>87</v>
      </c>
      <c r="BB19" s="13" t="str">
        <f t="shared" si="18"/>
        <v>合格</v>
      </c>
      <c r="BC19" s="14" t="s">
        <v>88</v>
      </c>
      <c r="BD19" s="17" t="s">
        <v>89</v>
      </c>
      <c r="BE19" s="17" t="s">
        <v>90</v>
      </c>
      <c r="BF19" s="13" t="str">
        <f t="shared" si="19"/>
        <v>-</v>
      </c>
      <c r="BG19" s="17" t="s">
        <v>90</v>
      </c>
      <c r="BH19" s="13" t="str">
        <f t="shared" si="20"/>
        <v>-</v>
      </c>
      <c r="BI19" s="17" t="s">
        <v>90</v>
      </c>
      <c r="BJ19" s="13" t="s">
        <v>90</v>
      </c>
      <c r="BK19" s="14" t="s">
        <v>90</v>
      </c>
      <c r="BL19" s="13" t="s">
        <v>90</v>
      </c>
      <c r="BM19" s="14" t="s">
        <v>90</v>
      </c>
      <c r="BN19" s="13" t="s">
        <v>90</v>
      </c>
      <c r="BO19" s="14" t="s">
        <v>90</v>
      </c>
      <c r="BP19" s="13" t="s">
        <v>90</v>
      </c>
      <c r="BQ19" s="14" t="s">
        <v>90</v>
      </c>
      <c r="BR19" s="13" t="s">
        <v>90</v>
      </c>
      <c r="BS19" s="14" t="s">
        <v>90</v>
      </c>
      <c r="BT19" s="13" t="s">
        <v>90</v>
      </c>
      <c r="BU19" s="14" t="s">
        <v>90</v>
      </c>
      <c r="BV19" s="13" t="s">
        <v>90</v>
      </c>
    </row>
    <row r="20" customHeight="1" spans="1:74">
      <c r="A20" s="10">
        <v>18</v>
      </c>
      <c r="B20" s="11" t="s">
        <v>124</v>
      </c>
      <c r="C20" s="12" t="s">
        <v>76</v>
      </c>
      <c r="D20" s="12" t="s">
        <v>125</v>
      </c>
      <c r="E20" s="10" t="s">
        <v>78</v>
      </c>
      <c r="F20" s="13" t="str">
        <f t="shared" si="0"/>
        <v>合格</v>
      </c>
      <c r="G20" s="14" t="s">
        <v>78</v>
      </c>
      <c r="H20" s="13" t="str">
        <f t="shared" si="1"/>
        <v>合格</v>
      </c>
      <c r="I20" s="10">
        <v>5</v>
      </c>
      <c r="J20" s="13" t="str">
        <f t="shared" si="2"/>
        <v>合格</v>
      </c>
      <c r="K20" s="14" t="s">
        <v>79</v>
      </c>
      <c r="L20" s="13" t="str">
        <f t="shared" si="3"/>
        <v>合格</v>
      </c>
      <c r="M20" s="14" t="s">
        <v>79</v>
      </c>
      <c r="N20" s="13" t="str">
        <f t="shared" si="4"/>
        <v>合格</v>
      </c>
      <c r="O20" s="17">
        <v>7.34</v>
      </c>
      <c r="P20" s="13" t="str">
        <f t="shared" si="5"/>
        <v>合格</v>
      </c>
      <c r="Q20" s="20">
        <v>0.5</v>
      </c>
      <c r="R20" s="13" t="str">
        <f t="shared" si="6"/>
        <v>合格</v>
      </c>
      <c r="S20" s="21">
        <v>80.1</v>
      </c>
      <c r="T20" s="13" t="str">
        <f t="shared" si="7"/>
        <v>合格</v>
      </c>
      <c r="U20" s="22">
        <v>0.863</v>
      </c>
      <c r="V20" s="13" t="str">
        <f t="shared" si="21"/>
        <v>合格</v>
      </c>
      <c r="W20" s="24">
        <v>0.04</v>
      </c>
      <c r="X20" s="13" t="str">
        <f t="shared" si="22"/>
        <v>合格</v>
      </c>
      <c r="Y20" s="10">
        <v>98</v>
      </c>
      <c r="Z20" s="13" t="str">
        <f t="shared" si="8"/>
        <v>合格</v>
      </c>
      <c r="AA20" s="27">
        <v>0.004</v>
      </c>
      <c r="AB20" s="13" t="str">
        <f t="shared" si="24"/>
        <v>合格</v>
      </c>
      <c r="AC20" s="28">
        <v>0.305</v>
      </c>
      <c r="AD20" s="13" t="str">
        <f t="shared" si="9"/>
        <v>合格</v>
      </c>
      <c r="AE20" s="17">
        <v>1.65</v>
      </c>
      <c r="AF20" s="13" t="str">
        <f t="shared" si="10"/>
        <v>合格</v>
      </c>
      <c r="AG20" s="28">
        <v>0.73</v>
      </c>
      <c r="AH20" s="13" t="str">
        <f t="shared" si="11"/>
        <v>合格</v>
      </c>
      <c r="AI20" s="28">
        <v>7.39</v>
      </c>
      <c r="AJ20" s="13" t="str">
        <f t="shared" si="12"/>
        <v>合格</v>
      </c>
      <c r="AK20" s="28" t="s">
        <v>82</v>
      </c>
      <c r="AL20" s="13" t="str">
        <f t="shared" si="13"/>
        <v>合格</v>
      </c>
      <c r="AM20" s="28" t="s">
        <v>82</v>
      </c>
      <c r="AN20" s="13" t="str">
        <f t="shared" si="14"/>
        <v>合格</v>
      </c>
      <c r="AO20" s="29" t="s">
        <v>83</v>
      </c>
      <c r="AP20" s="13" t="str">
        <f t="shared" si="27"/>
        <v>合格</v>
      </c>
      <c r="AQ20" s="28">
        <v>0.098</v>
      </c>
      <c r="AR20" s="13" t="str">
        <f t="shared" si="23"/>
        <v>合格</v>
      </c>
      <c r="AS20" s="28">
        <v>0.087</v>
      </c>
      <c r="AT20" s="13" t="str">
        <f t="shared" si="15"/>
        <v>合格</v>
      </c>
      <c r="AU20" s="14" t="s">
        <v>84</v>
      </c>
      <c r="AV20" s="13" t="str">
        <f t="shared" si="26"/>
        <v>合格</v>
      </c>
      <c r="AW20" s="14" t="s">
        <v>85</v>
      </c>
      <c r="AX20" s="13" t="str">
        <f t="shared" si="16"/>
        <v>合格</v>
      </c>
      <c r="AY20" s="14" t="s">
        <v>86</v>
      </c>
      <c r="AZ20" s="13" t="str">
        <f t="shared" si="17"/>
        <v>合格</v>
      </c>
      <c r="BA20" s="14" t="s">
        <v>87</v>
      </c>
      <c r="BB20" s="13" t="str">
        <f t="shared" si="18"/>
        <v>合格</v>
      </c>
      <c r="BC20" s="14" t="s">
        <v>88</v>
      </c>
      <c r="BD20" s="17" t="s">
        <v>89</v>
      </c>
      <c r="BE20" s="17">
        <v>0.29</v>
      </c>
      <c r="BF20" s="13" t="str">
        <f t="shared" si="19"/>
        <v>不合格</v>
      </c>
      <c r="BG20" s="14" t="s">
        <v>126</v>
      </c>
      <c r="BH20" s="13" t="str">
        <f t="shared" si="20"/>
        <v>合格</v>
      </c>
      <c r="BI20" s="28">
        <v>0.00122</v>
      </c>
      <c r="BJ20" s="13" t="str">
        <f>IF(BI20="≤0.00032","合格",IF(BI20&lt;=0.06,"合格","不合格"))</f>
        <v>合格</v>
      </c>
      <c r="BK20" s="14" t="s">
        <v>127</v>
      </c>
      <c r="BL20" s="13" t="str">
        <f>IF(BK20="≤0.00015","合格",IF(BK20&lt;=0.06,"合格","不合格"))</f>
        <v>合格</v>
      </c>
      <c r="BM20" s="14" t="s">
        <v>128</v>
      </c>
      <c r="BN20" s="13" t="str">
        <f>IF(BM20="≤0.00016","合格",IF(BM20&lt;=0.1,"合格","不合格"))</f>
        <v>合格</v>
      </c>
      <c r="BO20" s="14" t="s">
        <v>129</v>
      </c>
      <c r="BP20" s="13" t="str">
        <f>IF(BO20="≤0.00041","合格",IF(BO20&lt;=0.1,"合格","不合格"))</f>
        <v>合格</v>
      </c>
      <c r="BQ20" s="14">
        <v>0.0244</v>
      </c>
      <c r="BR20" s="13" t="s">
        <v>89</v>
      </c>
      <c r="BS20" s="14">
        <v>0.0377</v>
      </c>
      <c r="BT20" s="13" t="str">
        <f>IF(BS20="≤0.0081","合格",IF(BS20&lt;=0.05,"合格","不合格"))</f>
        <v>合格</v>
      </c>
      <c r="BU20" s="14" t="s">
        <v>130</v>
      </c>
      <c r="BV20" s="13" t="str">
        <f>IF(BU20="≤0.010","合格",IF(BU20&lt;=0.1,"合格","不合格"))</f>
        <v>合格</v>
      </c>
    </row>
    <row r="21" customHeight="1" spans="1:74">
      <c r="A21" s="10">
        <v>19</v>
      </c>
      <c r="B21" s="11" t="s">
        <v>131</v>
      </c>
      <c r="C21" s="12" t="s">
        <v>92</v>
      </c>
      <c r="D21" s="12" t="s">
        <v>132</v>
      </c>
      <c r="E21" s="10" t="s">
        <v>78</v>
      </c>
      <c r="F21" s="13" t="str">
        <f t="shared" si="0"/>
        <v>合格</v>
      </c>
      <c r="G21" s="14" t="s">
        <v>78</v>
      </c>
      <c r="H21" s="13" t="str">
        <f t="shared" si="1"/>
        <v>合格</v>
      </c>
      <c r="I21" s="10">
        <v>5</v>
      </c>
      <c r="J21" s="13" t="str">
        <f t="shared" si="2"/>
        <v>合格</v>
      </c>
      <c r="K21" s="14" t="s">
        <v>79</v>
      </c>
      <c r="L21" s="13" t="str">
        <f t="shared" si="3"/>
        <v>合格</v>
      </c>
      <c r="M21" s="14" t="s">
        <v>79</v>
      </c>
      <c r="N21" s="13" t="str">
        <f t="shared" si="4"/>
        <v>合格</v>
      </c>
      <c r="O21" s="17">
        <v>7.35</v>
      </c>
      <c r="P21" s="13" t="str">
        <f t="shared" si="5"/>
        <v>合格</v>
      </c>
      <c r="Q21" s="20">
        <v>0.5</v>
      </c>
      <c r="R21" s="13" t="str">
        <f t="shared" si="6"/>
        <v>合格</v>
      </c>
      <c r="S21" s="21">
        <v>88.1</v>
      </c>
      <c r="T21" s="13" t="str">
        <f t="shared" si="7"/>
        <v>合格</v>
      </c>
      <c r="U21" s="22">
        <v>1.57</v>
      </c>
      <c r="V21" s="13" t="str">
        <f t="shared" si="21"/>
        <v>合格</v>
      </c>
      <c r="W21" s="24">
        <v>0.03</v>
      </c>
      <c r="X21" s="13" t="str">
        <f t="shared" si="22"/>
        <v>合格</v>
      </c>
      <c r="Y21" s="10">
        <v>91</v>
      </c>
      <c r="Z21" s="13" t="str">
        <f t="shared" si="8"/>
        <v>合格</v>
      </c>
      <c r="AA21" s="27" t="s">
        <v>80</v>
      </c>
      <c r="AB21" s="13" t="str">
        <f t="shared" si="24"/>
        <v>合格</v>
      </c>
      <c r="AC21" s="28">
        <v>0.297</v>
      </c>
      <c r="AD21" s="13" t="str">
        <f t="shared" si="9"/>
        <v>合格</v>
      </c>
      <c r="AE21" s="17">
        <v>1.64</v>
      </c>
      <c r="AF21" s="13" t="str">
        <f t="shared" si="10"/>
        <v>合格</v>
      </c>
      <c r="AG21" s="28">
        <v>0.742</v>
      </c>
      <c r="AH21" s="13" t="str">
        <f t="shared" si="11"/>
        <v>合格</v>
      </c>
      <c r="AI21" s="28">
        <v>7.44</v>
      </c>
      <c r="AJ21" s="13" t="str">
        <f t="shared" si="12"/>
        <v>合格</v>
      </c>
      <c r="AK21" s="28" t="s">
        <v>82</v>
      </c>
      <c r="AL21" s="13" t="str">
        <f t="shared" si="13"/>
        <v>合格</v>
      </c>
      <c r="AM21" s="28" t="s">
        <v>82</v>
      </c>
      <c r="AN21" s="13" t="str">
        <f t="shared" si="14"/>
        <v>合格</v>
      </c>
      <c r="AO21" s="29" t="s">
        <v>83</v>
      </c>
      <c r="AP21" s="13" t="str">
        <f t="shared" si="27"/>
        <v>合格</v>
      </c>
      <c r="AQ21" s="28">
        <v>0.057</v>
      </c>
      <c r="AR21" s="13" t="str">
        <f t="shared" si="23"/>
        <v>合格</v>
      </c>
      <c r="AS21" s="28">
        <v>0.088</v>
      </c>
      <c r="AT21" s="13" t="str">
        <f t="shared" si="15"/>
        <v>合格</v>
      </c>
      <c r="AU21" s="14" t="s">
        <v>84</v>
      </c>
      <c r="AV21" s="13" t="str">
        <f t="shared" si="26"/>
        <v>合格</v>
      </c>
      <c r="AW21" s="14" t="s">
        <v>85</v>
      </c>
      <c r="AX21" s="13" t="str">
        <f t="shared" si="16"/>
        <v>合格</v>
      </c>
      <c r="AY21" s="14" t="s">
        <v>86</v>
      </c>
      <c r="AZ21" s="13" t="str">
        <f t="shared" si="17"/>
        <v>合格</v>
      </c>
      <c r="BA21" s="14" t="s">
        <v>87</v>
      </c>
      <c r="BB21" s="13" t="str">
        <f t="shared" si="18"/>
        <v>合格</v>
      </c>
      <c r="BC21" s="14" t="s">
        <v>88</v>
      </c>
      <c r="BD21" s="17" t="s">
        <v>89</v>
      </c>
      <c r="BE21" s="17">
        <v>0.28</v>
      </c>
      <c r="BF21" s="13" t="str">
        <f t="shared" si="19"/>
        <v>合格</v>
      </c>
      <c r="BG21" s="14" t="s">
        <v>126</v>
      </c>
      <c r="BH21" s="13" t="str">
        <f t="shared" si="20"/>
        <v>合格</v>
      </c>
      <c r="BI21" s="28">
        <v>0.00149</v>
      </c>
      <c r="BJ21" s="13" t="str">
        <f>IF(BI21="≤0.00032","合格",IF(BI21&lt;=0.06,"合格","不合格"))</f>
        <v>合格</v>
      </c>
      <c r="BK21" s="14" t="s">
        <v>127</v>
      </c>
      <c r="BL21" s="13" t="str">
        <f>IF(BK21="≤0.00015","合格",IF(BK21&lt;=0.06,"合格","不合格"))</f>
        <v>合格</v>
      </c>
      <c r="BM21" s="14" t="s">
        <v>128</v>
      </c>
      <c r="BN21" s="13" t="str">
        <f>IF(BM21="≤0.00016","合格",IF(BM21&lt;=0.1,"合格","不合格"))</f>
        <v>合格</v>
      </c>
      <c r="BO21" s="14" t="s">
        <v>129</v>
      </c>
      <c r="BP21" s="13" t="str">
        <f>IF(BO21="≤0.00041","合格",IF(BO21&lt;=0.1,"合格","不合格"))</f>
        <v>合格</v>
      </c>
      <c r="BQ21" s="14">
        <v>0.029</v>
      </c>
      <c r="BR21" s="13" t="s">
        <v>89</v>
      </c>
      <c r="BS21" s="14" t="s">
        <v>133</v>
      </c>
      <c r="BT21" s="13" t="str">
        <f>IF(BS21="≤0.0081","合格",IF(BS21&lt;=0.05,"合格","不合格"))</f>
        <v>合格</v>
      </c>
      <c r="BU21" s="14" t="s">
        <v>130</v>
      </c>
      <c r="BV21" s="13" t="str">
        <f>IF(BU21="≤0.010","合格",IF(BU21&lt;=0.1,"合格","不合格"))</f>
        <v>合格</v>
      </c>
    </row>
    <row r="22" customHeight="1" spans="1:74">
      <c r="A22" s="10">
        <v>20</v>
      </c>
      <c r="B22" s="11" t="s">
        <v>134</v>
      </c>
      <c r="C22" s="12" t="s">
        <v>92</v>
      </c>
      <c r="D22" s="12" t="s">
        <v>132</v>
      </c>
      <c r="E22" s="10" t="s">
        <v>78</v>
      </c>
      <c r="F22" s="13" t="str">
        <f t="shared" si="0"/>
        <v>合格</v>
      </c>
      <c r="G22" s="14" t="s">
        <v>78</v>
      </c>
      <c r="H22" s="13" t="str">
        <f t="shared" si="1"/>
        <v>合格</v>
      </c>
      <c r="I22" s="10">
        <v>5</v>
      </c>
      <c r="J22" s="13" t="str">
        <f t="shared" si="2"/>
        <v>合格</v>
      </c>
      <c r="K22" s="14" t="s">
        <v>79</v>
      </c>
      <c r="L22" s="13" t="str">
        <f t="shared" si="3"/>
        <v>合格</v>
      </c>
      <c r="M22" s="14" t="s">
        <v>79</v>
      </c>
      <c r="N22" s="13" t="str">
        <f t="shared" si="4"/>
        <v>合格</v>
      </c>
      <c r="O22" s="17">
        <v>7.31</v>
      </c>
      <c r="P22" s="13" t="str">
        <f t="shared" si="5"/>
        <v>合格</v>
      </c>
      <c r="Q22" s="20">
        <v>0.5</v>
      </c>
      <c r="R22" s="13" t="str">
        <f t="shared" si="6"/>
        <v>合格</v>
      </c>
      <c r="S22" s="21">
        <v>90.1</v>
      </c>
      <c r="T22" s="13" t="str">
        <f t="shared" si="7"/>
        <v>合格</v>
      </c>
      <c r="U22" s="22">
        <v>1.25</v>
      </c>
      <c r="V22" s="13" t="str">
        <f t="shared" si="21"/>
        <v>合格</v>
      </c>
      <c r="W22" s="24">
        <v>0.04</v>
      </c>
      <c r="X22" s="13" t="str">
        <f t="shared" si="22"/>
        <v>合格</v>
      </c>
      <c r="Y22" s="10">
        <v>93</v>
      </c>
      <c r="Z22" s="13" t="str">
        <f t="shared" si="8"/>
        <v>合格</v>
      </c>
      <c r="AA22" s="27">
        <v>0.004</v>
      </c>
      <c r="AB22" s="13" t="str">
        <f t="shared" si="24"/>
        <v>合格</v>
      </c>
      <c r="AC22" s="28">
        <v>0.269</v>
      </c>
      <c r="AD22" s="13" t="str">
        <f t="shared" si="9"/>
        <v>合格</v>
      </c>
      <c r="AE22" s="17">
        <v>1.61</v>
      </c>
      <c r="AF22" s="13" t="str">
        <f t="shared" si="10"/>
        <v>合格</v>
      </c>
      <c r="AG22" s="28">
        <v>0.73</v>
      </c>
      <c r="AH22" s="13" t="str">
        <f t="shared" si="11"/>
        <v>合格</v>
      </c>
      <c r="AI22" s="28">
        <v>7</v>
      </c>
      <c r="AJ22" s="13" t="str">
        <f t="shared" si="12"/>
        <v>合格</v>
      </c>
      <c r="AK22" s="28">
        <v>0.22</v>
      </c>
      <c r="AL22" s="13" t="str">
        <f t="shared" si="13"/>
        <v>合格</v>
      </c>
      <c r="AM22" s="28" t="s">
        <v>82</v>
      </c>
      <c r="AN22" s="13" t="str">
        <f t="shared" si="14"/>
        <v>合格</v>
      </c>
      <c r="AO22" s="29" t="s">
        <v>83</v>
      </c>
      <c r="AP22" s="13" t="str">
        <f t="shared" si="27"/>
        <v>合格</v>
      </c>
      <c r="AQ22" s="28">
        <v>0.1</v>
      </c>
      <c r="AR22" s="13" t="str">
        <f t="shared" si="23"/>
        <v>合格</v>
      </c>
      <c r="AS22" s="28">
        <v>0.111</v>
      </c>
      <c r="AT22" s="13" t="str">
        <f t="shared" si="15"/>
        <v>不合格</v>
      </c>
      <c r="AU22" s="14" t="s">
        <v>84</v>
      </c>
      <c r="AV22" s="13" t="str">
        <f t="shared" si="26"/>
        <v>合格</v>
      </c>
      <c r="AW22" s="14" t="s">
        <v>85</v>
      </c>
      <c r="AX22" s="13" t="str">
        <f t="shared" si="16"/>
        <v>合格</v>
      </c>
      <c r="AY22" s="14" t="s">
        <v>86</v>
      </c>
      <c r="AZ22" s="13" t="str">
        <f t="shared" si="17"/>
        <v>合格</v>
      </c>
      <c r="BA22" s="14" t="s">
        <v>87</v>
      </c>
      <c r="BB22" s="13" t="str">
        <f t="shared" si="18"/>
        <v>合格</v>
      </c>
      <c r="BC22" s="14" t="s">
        <v>88</v>
      </c>
      <c r="BD22" s="17" t="s">
        <v>89</v>
      </c>
      <c r="BE22" s="17">
        <v>0.04</v>
      </c>
      <c r="BF22" s="13" t="str">
        <f t="shared" si="19"/>
        <v>不合格</v>
      </c>
      <c r="BG22" s="14" t="s">
        <v>126</v>
      </c>
      <c r="BH22" s="13" t="str">
        <f t="shared" si="20"/>
        <v>合格</v>
      </c>
      <c r="BI22" s="28">
        <v>0.0024</v>
      </c>
      <c r="BJ22" s="13" t="str">
        <f>IF(BI22="≤0.00032","合格",IF(BI22&lt;=0.06,"合格","不合格"))</f>
        <v>合格</v>
      </c>
      <c r="BK22" s="14" t="s">
        <v>127</v>
      </c>
      <c r="BL22" s="13" t="str">
        <f>IF(BK22="≤0.00015","合格",IF(BK22&lt;=0.06,"合格","不合格"))</f>
        <v>合格</v>
      </c>
      <c r="BM22" s="14" t="s">
        <v>128</v>
      </c>
      <c r="BN22" s="13" t="str">
        <f>IF(BM22="≤0.00016","合格",IF(BM22&lt;=0.1,"合格","不合格"))</f>
        <v>合格</v>
      </c>
      <c r="BO22" s="14" t="s">
        <v>129</v>
      </c>
      <c r="BP22" s="13" t="str">
        <f>IF(BO22="≤0.00041","合格",IF(BO22&lt;=0.1,"合格","不合格"))</f>
        <v>合格</v>
      </c>
      <c r="BQ22" s="14">
        <v>0.044</v>
      </c>
      <c r="BR22" s="13" t="s">
        <v>89</v>
      </c>
      <c r="BS22" s="14" t="s">
        <v>133</v>
      </c>
      <c r="BT22" s="13" t="str">
        <f>IF(BS22="≤0.0081","合格",IF(BS22&lt;=0.05,"合格","不合格"))</f>
        <v>合格</v>
      </c>
      <c r="BU22" s="14" t="s">
        <v>130</v>
      </c>
      <c r="BV22" s="13" t="str">
        <f>IF(BU22="≤0.010","合格",IF(BU22&lt;=0.1,"合格","不合格"))</f>
        <v>合格</v>
      </c>
    </row>
    <row r="23" customHeight="1" spans="1:74">
      <c r="A23" s="10">
        <v>21</v>
      </c>
      <c r="B23" s="11" t="s">
        <v>135</v>
      </c>
      <c r="C23" s="12" t="s">
        <v>92</v>
      </c>
      <c r="D23" s="12" t="s">
        <v>136</v>
      </c>
      <c r="E23" s="10" t="s">
        <v>78</v>
      </c>
      <c r="F23" s="13" t="str">
        <f t="shared" si="0"/>
        <v>合格</v>
      </c>
      <c r="G23" s="14" t="s">
        <v>78</v>
      </c>
      <c r="H23" s="13" t="str">
        <f t="shared" si="1"/>
        <v>合格</v>
      </c>
      <c r="I23" s="10">
        <v>6</v>
      </c>
      <c r="J23" s="13" t="str">
        <f t="shared" si="2"/>
        <v>合格</v>
      </c>
      <c r="K23" s="14" t="s">
        <v>79</v>
      </c>
      <c r="L23" s="13" t="str">
        <f t="shared" si="3"/>
        <v>合格</v>
      </c>
      <c r="M23" s="14" t="s">
        <v>79</v>
      </c>
      <c r="N23" s="13" t="str">
        <f t="shared" si="4"/>
        <v>合格</v>
      </c>
      <c r="O23" s="17">
        <v>7.11</v>
      </c>
      <c r="P23" s="13" t="str">
        <f t="shared" si="5"/>
        <v>合格</v>
      </c>
      <c r="Q23" s="20">
        <v>0.5</v>
      </c>
      <c r="R23" s="13" t="str">
        <f t="shared" si="6"/>
        <v>合格</v>
      </c>
      <c r="S23" s="21">
        <v>114</v>
      </c>
      <c r="T23" s="13" t="str">
        <f t="shared" si="7"/>
        <v>合格</v>
      </c>
      <c r="U23" s="22" t="s">
        <v>82</v>
      </c>
      <c r="V23" s="13" t="str">
        <f t="shared" si="21"/>
        <v>合格</v>
      </c>
      <c r="W23" s="24">
        <v>0.03</v>
      </c>
      <c r="X23" s="13" t="str">
        <f t="shared" si="22"/>
        <v>合格</v>
      </c>
      <c r="Y23" s="10">
        <v>200</v>
      </c>
      <c r="Z23" s="13" t="str">
        <f t="shared" si="8"/>
        <v>合格</v>
      </c>
      <c r="AA23" s="27" t="s">
        <v>80</v>
      </c>
      <c r="AB23" s="13" t="str">
        <f t="shared" si="24"/>
        <v>合格</v>
      </c>
      <c r="AC23" s="28">
        <v>0.364</v>
      </c>
      <c r="AD23" s="13" t="str">
        <f t="shared" si="9"/>
        <v>合格</v>
      </c>
      <c r="AE23" s="17">
        <v>4.4</v>
      </c>
      <c r="AF23" s="13" t="str">
        <f t="shared" si="10"/>
        <v>合格</v>
      </c>
      <c r="AG23" s="28">
        <v>1.45</v>
      </c>
      <c r="AH23" s="13" t="str">
        <f t="shared" si="11"/>
        <v>合格</v>
      </c>
      <c r="AI23" s="28">
        <v>29.6</v>
      </c>
      <c r="AJ23" s="13" t="str">
        <f t="shared" si="12"/>
        <v>合格</v>
      </c>
      <c r="AK23" s="28" t="s">
        <v>82</v>
      </c>
      <c r="AL23" s="13" t="str">
        <f t="shared" si="13"/>
        <v>合格</v>
      </c>
      <c r="AM23" s="28" t="s">
        <v>82</v>
      </c>
      <c r="AN23" s="13" t="str">
        <f t="shared" si="14"/>
        <v>合格</v>
      </c>
      <c r="AO23" s="29" t="s">
        <v>83</v>
      </c>
      <c r="AP23" s="13" t="str">
        <f t="shared" si="27"/>
        <v>合格</v>
      </c>
      <c r="AQ23" s="28">
        <v>0.073</v>
      </c>
      <c r="AR23" s="13" t="str">
        <f t="shared" si="23"/>
        <v>合格</v>
      </c>
      <c r="AS23" s="28">
        <v>0.7</v>
      </c>
      <c r="AT23" s="13" t="str">
        <f t="shared" si="15"/>
        <v>不合格</v>
      </c>
      <c r="AU23" s="14" t="s">
        <v>84</v>
      </c>
      <c r="AV23" s="13" t="str">
        <f t="shared" si="26"/>
        <v>合格</v>
      </c>
      <c r="AW23" s="14" t="s">
        <v>85</v>
      </c>
      <c r="AX23" s="13" t="str">
        <f t="shared" si="16"/>
        <v>合格</v>
      </c>
      <c r="AY23" s="30">
        <v>0.00238</v>
      </c>
      <c r="AZ23" s="13" t="str">
        <f t="shared" si="17"/>
        <v>合格</v>
      </c>
      <c r="BA23" s="14" t="s">
        <v>87</v>
      </c>
      <c r="BB23" s="13" t="str">
        <f t="shared" si="18"/>
        <v>合格</v>
      </c>
      <c r="BC23" s="14" t="s">
        <v>88</v>
      </c>
      <c r="BD23" s="17" t="s">
        <v>89</v>
      </c>
      <c r="BE23" s="17" t="s">
        <v>90</v>
      </c>
      <c r="BF23" s="13" t="str">
        <f t="shared" si="19"/>
        <v>-</v>
      </c>
      <c r="BG23" s="17" t="s">
        <v>90</v>
      </c>
      <c r="BH23" s="13" t="str">
        <f t="shared" si="20"/>
        <v>-</v>
      </c>
      <c r="BI23" s="28" t="s">
        <v>90</v>
      </c>
      <c r="BJ23" s="13" t="s">
        <v>90</v>
      </c>
      <c r="BK23" s="14" t="s">
        <v>90</v>
      </c>
      <c r="BL23" s="13" t="s">
        <v>90</v>
      </c>
      <c r="BM23" s="14" t="s">
        <v>90</v>
      </c>
      <c r="BN23" s="13" t="s">
        <v>90</v>
      </c>
      <c r="BO23" s="14" t="s">
        <v>90</v>
      </c>
      <c r="BP23" s="13" t="s">
        <v>90</v>
      </c>
      <c r="BQ23" s="14" t="s">
        <v>90</v>
      </c>
      <c r="BR23" s="13" t="s">
        <v>90</v>
      </c>
      <c r="BS23" s="14" t="s">
        <v>90</v>
      </c>
      <c r="BT23" s="13" t="s">
        <v>90</v>
      </c>
      <c r="BU23" s="14" t="s">
        <v>90</v>
      </c>
      <c r="BV23" s="13" t="s">
        <v>90</v>
      </c>
    </row>
    <row r="24" customHeight="1" spans="1:74">
      <c r="A24" s="10">
        <v>22</v>
      </c>
      <c r="B24" s="11" t="s">
        <v>137</v>
      </c>
      <c r="C24" s="12" t="s">
        <v>76</v>
      </c>
      <c r="D24" s="12" t="s">
        <v>138</v>
      </c>
      <c r="E24" s="10" t="s">
        <v>78</v>
      </c>
      <c r="F24" s="13" t="str">
        <f t="shared" si="0"/>
        <v>合格</v>
      </c>
      <c r="G24" s="14" t="s">
        <v>78</v>
      </c>
      <c r="H24" s="13" t="str">
        <f t="shared" si="1"/>
        <v>合格</v>
      </c>
      <c r="I24" s="10">
        <v>5</v>
      </c>
      <c r="J24" s="13" t="str">
        <f t="shared" si="2"/>
        <v>合格</v>
      </c>
      <c r="K24" s="14" t="s">
        <v>79</v>
      </c>
      <c r="L24" s="13" t="str">
        <f t="shared" si="3"/>
        <v>合格</v>
      </c>
      <c r="M24" s="14" t="s">
        <v>79</v>
      </c>
      <c r="N24" s="13" t="str">
        <f t="shared" si="4"/>
        <v>合格</v>
      </c>
      <c r="O24" s="17">
        <v>7.44</v>
      </c>
      <c r="P24" s="13" t="str">
        <f t="shared" si="5"/>
        <v>合格</v>
      </c>
      <c r="Q24" s="20">
        <v>0.5</v>
      </c>
      <c r="R24" s="13" t="str">
        <f t="shared" si="6"/>
        <v>合格</v>
      </c>
      <c r="S24" s="21">
        <v>50</v>
      </c>
      <c r="T24" s="13" t="str">
        <f t="shared" si="7"/>
        <v>合格</v>
      </c>
      <c r="U24" s="22">
        <v>0.471</v>
      </c>
      <c r="V24" s="13" t="str">
        <f t="shared" si="21"/>
        <v>合格</v>
      </c>
      <c r="W24" s="24">
        <v>0.03</v>
      </c>
      <c r="X24" s="13" t="str">
        <f t="shared" si="22"/>
        <v>合格</v>
      </c>
      <c r="Y24" s="10">
        <v>56</v>
      </c>
      <c r="Z24" s="13" t="str">
        <f t="shared" si="8"/>
        <v>合格</v>
      </c>
      <c r="AA24" s="27" t="s">
        <v>80</v>
      </c>
      <c r="AB24" s="13" t="str">
        <f t="shared" si="24"/>
        <v>合格</v>
      </c>
      <c r="AC24" s="28">
        <v>0.161</v>
      </c>
      <c r="AD24" s="13" t="str">
        <f t="shared" si="9"/>
        <v>合格</v>
      </c>
      <c r="AE24" s="17">
        <v>1.28</v>
      </c>
      <c r="AF24" s="13" t="str">
        <f t="shared" si="10"/>
        <v>合格</v>
      </c>
      <c r="AG24" s="28">
        <v>0.591</v>
      </c>
      <c r="AH24" s="13" t="str">
        <f t="shared" si="11"/>
        <v>合格</v>
      </c>
      <c r="AI24" s="28">
        <v>4.14</v>
      </c>
      <c r="AJ24" s="13" t="str">
        <f t="shared" si="12"/>
        <v>合格</v>
      </c>
      <c r="AK24" s="28" t="s">
        <v>82</v>
      </c>
      <c r="AL24" s="13" t="str">
        <f t="shared" si="13"/>
        <v>合格</v>
      </c>
      <c r="AM24" s="28" t="s">
        <v>82</v>
      </c>
      <c r="AN24" s="13" t="str">
        <f t="shared" si="14"/>
        <v>合格</v>
      </c>
      <c r="AO24" s="29" t="s">
        <v>83</v>
      </c>
      <c r="AP24" s="13" t="str">
        <f t="shared" si="27"/>
        <v>合格</v>
      </c>
      <c r="AQ24" s="28">
        <v>0.059</v>
      </c>
      <c r="AR24" s="13" t="str">
        <f t="shared" si="23"/>
        <v>合格</v>
      </c>
      <c r="AS24" s="28">
        <v>0.051</v>
      </c>
      <c r="AT24" s="13" t="str">
        <f t="shared" si="15"/>
        <v>合格</v>
      </c>
      <c r="AU24" s="14" t="s">
        <v>84</v>
      </c>
      <c r="AV24" s="13" t="str">
        <f t="shared" si="26"/>
        <v>合格</v>
      </c>
      <c r="AW24" s="14" t="s">
        <v>85</v>
      </c>
      <c r="AX24" s="13" t="str">
        <f t="shared" si="16"/>
        <v>合格</v>
      </c>
      <c r="AY24" s="30">
        <v>0.00425</v>
      </c>
      <c r="AZ24" s="13" t="str">
        <f t="shared" si="17"/>
        <v>合格</v>
      </c>
      <c r="BA24" s="31">
        <v>0.000142</v>
      </c>
      <c r="BB24" s="13" t="str">
        <f t="shared" si="18"/>
        <v>合格</v>
      </c>
      <c r="BC24" s="14" t="s">
        <v>88</v>
      </c>
      <c r="BD24" s="17" t="s">
        <v>89</v>
      </c>
      <c r="BE24" s="17" t="s">
        <v>90</v>
      </c>
      <c r="BF24" s="13" t="str">
        <f t="shared" si="19"/>
        <v>-</v>
      </c>
      <c r="BG24" s="17" t="s">
        <v>90</v>
      </c>
      <c r="BH24" s="13" t="str">
        <f t="shared" si="20"/>
        <v>-</v>
      </c>
      <c r="BI24" s="28" t="s">
        <v>90</v>
      </c>
      <c r="BJ24" s="13" t="s">
        <v>90</v>
      </c>
      <c r="BK24" s="14" t="s">
        <v>90</v>
      </c>
      <c r="BL24" s="13" t="s">
        <v>90</v>
      </c>
      <c r="BM24" s="14" t="s">
        <v>90</v>
      </c>
      <c r="BN24" s="13" t="s">
        <v>90</v>
      </c>
      <c r="BO24" s="14" t="s">
        <v>90</v>
      </c>
      <c r="BP24" s="13" t="s">
        <v>90</v>
      </c>
      <c r="BQ24" s="14" t="s">
        <v>90</v>
      </c>
      <c r="BR24" s="13" t="s">
        <v>90</v>
      </c>
      <c r="BS24" s="14" t="s">
        <v>90</v>
      </c>
      <c r="BT24" s="13" t="s">
        <v>90</v>
      </c>
      <c r="BU24" s="14" t="s">
        <v>90</v>
      </c>
      <c r="BV24" s="13" t="s">
        <v>90</v>
      </c>
    </row>
    <row r="25" customHeight="1" spans="1:74">
      <c r="A25" s="10">
        <v>23</v>
      </c>
      <c r="B25" s="11" t="s">
        <v>139</v>
      </c>
      <c r="C25" s="12" t="s">
        <v>92</v>
      </c>
      <c r="D25" s="12" t="s">
        <v>140</v>
      </c>
      <c r="E25" s="10" t="s">
        <v>78</v>
      </c>
      <c r="F25" s="13" t="str">
        <f t="shared" si="0"/>
        <v>合格</v>
      </c>
      <c r="G25" s="14" t="s">
        <v>78</v>
      </c>
      <c r="H25" s="13" t="str">
        <f t="shared" si="1"/>
        <v>合格</v>
      </c>
      <c r="I25" s="10">
        <v>5</v>
      </c>
      <c r="J25" s="13" t="str">
        <f t="shared" si="2"/>
        <v>合格</v>
      </c>
      <c r="K25" s="14" t="s">
        <v>79</v>
      </c>
      <c r="L25" s="13" t="str">
        <f t="shared" si="3"/>
        <v>合格</v>
      </c>
      <c r="M25" s="14" t="s">
        <v>79</v>
      </c>
      <c r="N25" s="13" t="str">
        <f t="shared" si="4"/>
        <v>合格</v>
      </c>
      <c r="O25" s="17">
        <v>7.41</v>
      </c>
      <c r="P25" s="13" t="str">
        <f t="shared" si="5"/>
        <v>合格</v>
      </c>
      <c r="Q25" s="20">
        <v>0.5</v>
      </c>
      <c r="R25" s="13" t="str">
        <f t="shared" si="6"/>
        <v>合格</v>
      </c>
      <c r="S25" s="21">
        <v>52</v>
      </c>
      <c r="T25" s="13" t="str">
        <f t="shared" si="7"/>
        <v>合格</v>
      </c>
      <c r="U25" s="22">
        <v>0.078</v>
      </c>
      <c r="V25" s="13" t="str">
        <f t="shared" si="21"/>
        <v>合格</v>
      </c>
      <c r="W25" s="24">
        <v>0.02</v>
      </c>
      <c r="X25" s="13" t="str">
        <f t="shared" si="22"/>
        <v>合格</v>
      </c>
      <c r="Y25" s="10">
        <v>53</v>
      </c>
      <c r="Z25" s="13" t="str">
        <f t="shared" si="8"/>
        <v>合格</v>
      </c>
      <c r="AA25" s="27">
        <v>0.011</v>
      </c>
      <c r="AB25" s="13" t="str">
        <f t="shared" si="24"/>
        <v>合格</v>
      </c>
      <c r="AC25" s="28">
        <v>0.157</v>
      </c>
      <c r="AD25" s="13" t="str">
        <f t="shared" si="9"/>
        <v>合格</v>
      </c>
      <c r="AE25" s="17">
        <v>1.21</v>
      </c>
      <c r="AF25" s="13" t="str">
        <f t="shared" si="10"/>
        <v>合格</v>
      </c>
      <c r="AG25" s="28">
        <v>0.576</v>
      </c>
      <c r="AH25" s="13" t="str">
        <f t="shared" si="11"/>
        <v>合格</v>
      </c>
      <c r="AI25" s="28">
        <v>3.99</v>
      </c>
      <c r="AJ25" s="13" t="str">
        <f t="shared" si="12"/>
        <v>合格</v>
      </c>
      <c r="AK25" s="28" t="s">
        <v>82</v>
      </c>
      <c r="AL25" s="13" t="str">
        <f t="shared" si="13"/>
        <v>合格</v>
      </c>
      <c r="AM25" s="28" t="s">
        <v>82</v>
      </c>
      <c r="AN25" s="13" t="str">
        <f t="shared" si="14"/>
        <v>合格</v>
      </c>
      <c r="AO25" s="29" t="s">
        <v>83</v>
      </c>
      <c r="AP25" s="13" t="str">
        <f t="shared" si="27"/>
        <v>合格</v>
      </c>
      <c r="AQ25" s="28">
        <v>0.086</v>
      </c>
      <c r="AR25" s="13" t="str">
        <f t="shared" si="23"/>
        <v>合格</v>
      </c>
      <c r="AS25" s="28">
        <v>0.074</v>
      </c>
      <c r="AT25" s="13" t="str">
        <f t="shared" si="15"/>
        <v>合格</v>
      </c>
      <c r="AU25" s="14" t="s">
        <v>84</v>
      </c>
      <c r="AV25" s="13" t="str">
        <f t="shared" si="26"/>
        <v>合格</v>
      </c>
      <c r="AW25" s="14" t="s">
        <v>85</v>
      </c>
      <c r="AX25" s="13" t="str">
        <f t="shared" si="16"/>
        <v>合格</v>
      </c>
      <c r="AY25" s="30">
        <v>0.00428</v>
      </c>
      <c r="AZ25" s="13" t="str">
        <f t="shared" si="17"/>
        <v>合格</v>
      </c>
      <c r="BA25" s="31">
        <v>0.000154</v>
      </c>
      <c r="BB25" s="13" t="str">
        <f t="shared" si="18"/>
        <v>合格</v>
      </c>
      <c r="BC25" s="14" t="s">
        <v>88</v>
      </c>
      <c r="BD25" s="17" t="s">
        <v>89</v>
      </c>
      <c r="BE25" s="17" t="s">
        <v>90</v>
      </c>
      <c r="BF25" s="13" t="str">
        <f t="shared" si="19"/>
        <v>-</v>
      </c>
      <c r="BG25" s="17" t="s">
        <v>90</v>
      </c>
      <c r="BH25" s="13" t="str">
        <f t="shared" si="20"/>
        <v>-</v>
      </c>
      <c r="BI25" s="28" t="s">
        <v>90</v>
      </c>
      <c r="BJ25" s="13" t="s">
        <v>90</v>
      </c>
      <c r="BK25" s="14" t="s">
        <v>90</v>
      </c>
      <c r="BL25" s="13" t="s">
        <v>90</v>
      </c>
      <c r="BM25" s="14" t="s">
        <v>90</v>
      </c>
      <c r="BN25" s="13" t="s">
        <v>90</v>
      </c>
      <c r="BO25" s="14" t="s">
        <v>90</v>
      </c>
      <c r="BP25" s="13" t="s">
        <v>90</v>
      </c>
      <c r="BQ25" s="14" t="s">
        <v>90</v>
      </c>
      <c r="BR25" s="13" t="s">
        <v>90</v>
      </c>
      <c r="BS25" s="14" t="s">
        <v>90</v>
      </c>
      <c r="BT25" s="13" t="s">
        <v>90</v>
      </c>
      <c r="BU25" s="14" t="s">
        <v>90</v>
      </c>
      <c r="BV25" s="13" t="s">
        <v>90</v>
      </c>
    </row>
    <row r="26" customHeight="1" spans="1:74">
      <c r="A26" s="10">
        <v>24</v>
      </c>
      <c r="B26" s="11" t="s">
        <v>141</v>
      </c>
      <c r="C26" s="12" t="s">
        <v>76</v>
      </c>
      <c r="D26" s="12" t="s">
        <v>142</v>
      </c>
      <c r="E26" s="10" t="s">
        <v>78</v>
      </c>
      <c r="F26" s="13" t="str">
        <f t="shared" si="0"/>
        <v>合格</v>
      </c>
      <c r="G26" s="14" t="s">
        <v>78</v>
      </c>
      <c r="H26" s="13" t="str">
        <f t="shared" si="1"/>
        <v>合格</v>
      </c>
      <c r="I26" s="10">
        <v>5</v>
      </c>
      <c r="J26" s="13" t="str">
        <f t="shared" si="2"/>
        <v>合格</v>
      </c>
      <c r="K26" s="14" t="s">
        <v>79</v>
      </c>
      <c r="L26" s="13" t="str">
        <f t="shared" si="3"/>
        <v>合格</v>
      </c>
      <c r="M26" s="14" t="s">
        <v>79</v>
      </c>
      <c r="N26" s="13" t="str">
        <f t="shared" si="4"/>
        <v>合格</v>
      </c>
      <c r="O26" s="17">
        <v>6.89</v>
      </c>
      <c r="P26" s="13" t="str">
        <f t="shared" si="5"/>
        <v>合格</v>
      </c>
      <c r="Q26" s="20">
        <v>0.5</v>
      </c>
      <c r="R26" s="13" t="str">
        <f t="shared" si="6"/>
        <v>合格</v>
      </c>
      <c r="S26" s="21">
        <v>230</v>
      </c>
      <c r="T26" s="13" t="str">
        <f t="shared" si="7"/>
        <v>合格</v>
      </c>
      <c r="U26" s="22">
        <v>1.57</v>
      </c>
      <c r="V26" s="13" t="str">
        <f t="shared" si="21"/>
        <v>合格</v>
      </c>
      <c r="W26" s="24">
        <v>0.04</v>
      </c>
      <c r="X26" s="13" t="str">
        <f t="shared" si="22"/>
        <v>合格</v>
      </c>
      <c r="Y26" s="10">
        <v>365</v>
      </c>
      <c r="Z26" s="13" t="str">
        <f t="shared" si="8"/>
        <v>合格</v>
      </c>
      <c r="AA26" s="27">
        <v>0.008</v>
      </c>
      <c r="AB26" s="13" t="str">
        <f t="shared" si="24"/>
        <v>合格</v>
      </c>
      <c r="AC26" s="28">
        <v>0.316</v>
      </c>
      <c r="AD26" s="13" t="str">
        <f t="shared" si="9"/>
        <v>合格</v>
      </c>
      <c r="AE26" s="17">
        <v>28.9</v>
      </c>
      <c r="AF26" s="13" t="str">
        <f t="shared" si="10"/>
        <v>合格</v>
      </c>
      <c r="AG26" s="28">
        <v>0.669</v>
      </c>
      <c r="AH26" s="13" t="str">
        <f t="shared" si="11"/>
        <v>合格</v>
      </c>
      <c r="AI26" s="28">
        <v>71.4</v>
      </c>
      <c r="AJ26" s="13" t="str">
        <f t="shared" si="12"/>
        <v>合格</v>
      </c>
      <c r="AK26" s="28" t="s">
        <v>82</v>
      </c>
      <c r="AL26" s="13" t="str">
        <f t="shared" si="13"/>
        <v>合格</v>
      </c>
      <c r="AM26" s="28" t="s">
        <v>82</v>
      </c>
      <c r="AN26" s="13" t="str">
        <f t="shared" si="14"/>
        <v>合格</v>
      </c>
      <c r="AO26" s="29" t="s">
        <v>83</v>
      </c>
      <c r="AP26" s="13" t="str">
        <f t="shared" si="27"/>
        <v>合格</v>
      </c>
      <c r="AQ26" s="28">
        <v>0.1</v>
      </c>
      <c r="AR26" s="13" t="str">
        <f t="shared" si="23"/>
        <v>合格</v>
      </c>
      <c r="AS26" s="28">
        <v>0.414</v>
      </c>
      <c r="AT26" s="13" t="str">
        <f t="shared" si="15"/>
        <v>不合格</v>
      </c>
      <c r="AU26" s="14">
        <v>0.0009</v>
      </c>
      <c r="AV26" s="13" t="str">
        <f t="shared" si="26"/>
        <v>合格</v>
      </c>
      <c r="AW26" s="14" t="s">
        <v>85</v>
      </c>
      <c r="AX26" s="13" t="str">
        <f t="shared" si="16"/>
        <v>合格</v>
      </c>
      <c r="AY26" s="30">
        <v>0.00162</v>
      </c>
      <c r="AZ26" s="13" t="str">
        <f t="shared" si="17"/>
        <v>合格</v>
      </c>
      <c r="BA26" s="31">
        <v>0.00021</v>
      </c>
      <c r="BB26" s="13" t="str">
        <f t="shared" si="18"/>
        <v>合格</v>
      </c>
      <c r="BC26" s="14" t="s">
        <v>88</v>
      </c>
      <c r="BD26" s="17" t="s">
        <v>89</v>
      </c>
      <c r="BE26" s="17" t="s">
        <v>90</v>
      </c>
      <c r="BF26" s="13" t="str">
        <f t="shared" si="19"/>
        <v>-</v>
      </c>
      <c r="BG26" s="17" t="s">
        <v>90</v>
      </c>
      <c r="BH26" s="13" t="str">
        <f t="shared" si="20"/>
        <v>-</v>
      </c>
      <c r="BI26" s="28" t="s">
        <v>90</v>
      </c>
      <c r="BJ26" s="13" t="s">
        <v>90</v>
      </c>
      <c r="BK26" s="14" t="s">
        <v>90</v>
      </c>
      <c r="BL26" s="13" t="s">
        <v>90</v>
      </c>
      <c r="BM26" s="14" t="s">
        <v>90</v>
      </c>
      <c r="BN26" s="13" t="s">
        <v>90</v>
      </c>
      <c r="BO26" s="14" t="s">
        <v>90</v>
      </c>
      <c r="BP26" s="13" t="s">
        <v>90</v>
      </c>
      <c r="BQ26" s="14" t="s">
        <v>90</v>
      </c>
      <c r="BR26" s="13" t="s">
        <v>90</v>
      </c>
      <c r="BS26" s="14" t="s">
        <v>90</v>
      </c>
      <c r="BT26" s="13" t="s">
        <v>90</v>
      </c>
      <c r="BU26" s="14" t="s">
        <v>90</v>
      </c>
      <c r="BV26" s="13" t="s">
        <v>90</v>
      </c>
    </row>
    <row r="27" customHeight="1" spans="1:74">
      <c r="A27" s="10">
        <v>25</v>
      </c>
      <c r="B27" s="11" t="s">
        <v>143</v>
      </c>
      <c r="C27" s="12" t="s">
        <v>92</v>
      </c>
      <c r="D27" s="12" t="s">
        <v>136</v>
      </c>
      <c r="E27" s="10" t="s">
        <v>78</v>
      </c>
      <c r="F27" s="13" t="str">
        <f t="shared" si="0"/>
        <v>合格</v>
      </c>
      <c r="G27" s="14" t="s">
        <v>78</v>
      </c>
      <c r="H27" s="13" t="str">
        <f t="shared" si="1"/>
        <v>合格</v>
      </c>
      <c r="I27" s="10">
        <v>5</v>
      </c>
      <c r="J27" s="13" t="str">
        <f t="shared" si="2"/>
        <v>合格</v>
      </c>
      <c r="K27" s="14" t="s">
        <v>79</v>
      </c>
      <c r="L27" s="13" t="str">
        <f t="shared" si="3"/>
        <v>合格</v>
      </c>
      <c r="M27" s="14" t="s">
        <v>79</v>
      </c>
      <c r="N27" s="13" t="str">
        <f t="shared" si="4"/>
        <v>合格</v>
      </c>
      <c r="O27" s="17">
        <v>6.91</v>
      </c>
      <c r="P27" s="13" t="str">
        <f t="shared" si="5"/>
        <v>合格</v>
      </c>
      <c r="Q27" s="20">
        <v>0.5</v>
      </c>
      <c r="R27" s="13" t="str">
        <f t="shared" si="6"/>
        <v>合格</v>
      </c>
      <c r="S27" s="21">
        <v>212</v>
      </c>
      <c r="T27" s="13" t="str">
        <f t="shared" si="7"/>
        <v>合格</v>
      </c>
      <c r="U27" s="22">
        <v>1.49</v>
      </c>
      <c r="V27" s="13" t="str">
        <f t="shared" si="21"/>
        <v>合格</v>
      </c>
      <c r="W27" s="24">
        <v>0.03</v>
      </c>
      <c r="X27" s="13" t="str">
        <f t="shared" si="22"/>
        <v>合格</v>
      </c>
      <c r="Y27" s="10">
        <v>369</v>
      </c>
      <c r="Z27" s="13" t="str">
        <f t="shared" si="8"/>
        <v>合格</v>
      </c>
      <c r="AA27" s="27">
        <v>0.007</v>
      </c>
      <c r="AB27" s="13" t="str">
        <f t="shared" si="24"/>
        <v>合格</v>
      </c>
      <c r="AC27" s="28">
        <v>0.311</v>
      </c>
      <c r="AD27" s="13" t="str">
        <f t="shared" si="9"/>
        <v>合格</v>
      </c>
      <c r="AE27" s="17">
        <v>28.1</v>
      </c>
      <c r="AF27" s="13" t="str">
        <f t="shared" si="10"/>
        <v>合格</v>
      </c>
      <c r="AG27" s="28">
        <v>0.315</v>
      </c>
      <c r="AH27" s="13" t="str">
        <f t="shared" si="11"/>
        <v>合格</v>
      </c>
      <c r="AI27" s="28">
        <v>69.4</v>
      </c>
      <c r="AJ27" s="13" t="str">
        <f t="shared" si="12"/>
        <v>合格</v>
      </c>
      <c r="AK27" s="28" t="s">
        <v>82</v>
      </c>
      <c r="AL27" s="13" t="str">
        <f t="shared" si="13"/>
        <v>合格</v>
      </c>
      <c r="AM27" s="28" t="s">
        <v>82</v>
      </c>
      <c r="AN27" s="13" t="str">
        <f t="shared" si="14"/>
        <v>合格</v>
      </c>
      <c r="AO27" s="29" t="s">
        <v>83</v>
      </c>
      <c r="AP27" s="13" t="str">
        <f t="shared" si="27"/>
        <v>合格</v>
      </c>
      <c r="AQ27" s="28">
        <v>0.07</v>
      </c>
      <c r="AR27" s="13" t="str">
        <f t="shared" si="23"/>
        <v>合格</v>
      </c>
      <c r="AS27" s="28">
        <v>0.409</v>
      </c>
      <c r="AT27" s="13" t="str">
        <f t="shared" si="15"/>
        <v>不合格</v>
      </c>
      <c r="AU27" s="14" t="s">
        <v>84</v>
      </c>
      <c r="AV27" s="13" t="str">
        <f t="shared" si="26"/>
        <v>合格</v>
      </c>
      <c r="AW27" s="14" t="s">
        <v>85</v>
      </c>
      <c r="AX27" s="13" t="str">
        <f t="shared" si="16"/>
        <v>合格</v>
      </c>
      <c r="AY27" s="30">
        <v>0.00148</v>
      </c>
      <c r="AZ27" s="13" t="str">
        <f t="shared" si="17"/>
        <v>合格</v>
      </c>
      <c r="BA27" s="14" t="s">
        <v>87</v>
      </c>
      <c r="BB27" s="13" t="str">
        <f t="shared" si="18"/>
        <v>合格</v>
      </c>
      <c r="BC27" s="14" t="s">
        <v>88</v>
      </c>
      <c r="BD27" s="17" t="s">
        <v>89</v>
      </c>
      <c r="BE27" s="17" t="s">
        <v>90</v>
      </c>
      <c r="BF27" s="13" t="str">
        <f t="shared" si="19"/>
        <v>-</v>
      </c>
      <c r="BG27" s="17" t="s">
        <v>90</v>
      </c>
      <c r="BH27" s="13" t="str">
        <f t="shared" si="20"/>
        <v>-</v>
      </c>
      <c r="BI27" s="28" t="s">
        <v>90</v>
      </c>
      <c r="BJ27" s="13" t="s">
        <v>90</v>
      </c>
      <c r="BK27" s="14" t="s">
        <v>90</v>
      </c>
      <c r="BL27" s="13" t="s">
        <v>90</v>
      </c>
      <c r="BM27" s="14" t="s">
        <v>90</v>
      </c>
      <c r="BN27" s="13" t="s">
        <v>90</v>
      </c>
      <c r="BO27" s="14" t="s">
        <v>90</v>
      </c>
      <c r="BP27" s="13" t="s">
        <v>90</v>
      </c>
      <c r="BQ27" s="14" t="s">
        <v>90</v>
      </c>
      <c r="BR27" s="13" t="s">
        <v>90</v>
      </c>
      <c r="BS27" s="14" t="s">
        <v>90</v>
      </c>
      <c r="BT27" s="13" t="s">
        <v>90</v>
      </c>
      <c r="BU27" s="14" t="s">
        <v>90</v>
      </c>
      <c r="BV27" s="13" t="s">
        <v>90</v>
      </c>
    </row>
    <row r="28" customHeight="1" spans="1:74">
      <c r="A28" s="10">
        <v>26</v>
      </c>
      <c r="B28" s="11" t="s">
        <v>144</v>
      </c>
      <c r="C28" s="12" t="s">
        <v>76</v>
      </c>
      <c r="D28" s="12" t="s">
        <v>145</v>
      </c>
      <c r="E28" s="10" t="s">
        <v>78</v>
      </c>
      <c r="F28" s="13" t="str">
        <f t="shared" si="0"/>
        <v>合格</v>
      </c>
      <c r="G28" s="14" t="s">
        <v>78</v>
      </c>
      <c r="H28" s="13" t="str">
        <f t="shared" si="1"/>
        <v>合格</v>
      </c>
      <c r="I28" s="10">
        <v>5</v>
      </c>
      <c r="J28" s="13" t="str">
        <f t="shared" si="2"/>
        <v>合格</v>
      </c>
      <c r="K28" s="14" t="s">
        <v>79</v>
      </c>
      <c r="L28" s="13" t="str">
        <f t="shared" si="3"/>
        <v>合格</v>
      </c>
      <c r="M28" s="14" t="s">
        <v>79</v>
      </c>
      <c r="N28" s="13" t="str">
        <f t="shared" si="4"/>
        <v>合格</v>
      </c>
      <c r="O28" s="17">
        <v>7.21</v>
      </c>
      <c r="P28" s="13" t="str">
        <f t="shared" si="5"/>
        <v>合格</v>
      </c>
      <c r="Q28" s="20">
        <v>0.5</v>
      </c>
      <c r="R28" s="13" t="str">
        <f t="shared" si="6"/>
        <v>合格</v>
      </c>
      <c r="S28" s="21">
        <v>98.1</v>
      </c>
      <c r="T28" s="13" t="str">
        <f t="shared" si="7"/>
        <v>合格</v>
      </c>
      <c r="U28" s="22">
        <v>0.314</v>
      </c>
      <c r="V28" s="13" t="str">
        <f t="shared" si="21"/>
        <v>合格</v>
      </c>
      <c r="W28" s="24">
        <v>0.05</v>
      </c>
      <c r="X28" s="13" t="str">
        <f t="shared" si="22"/>
        <v>合格</v>
      </c>
      <c r="Y28" s="10">
        <v>221</v>
      </c>
      <c r="Z28" s="13" t="str">
        <f t="shared" si="8"/>
        <v>合格</v>
      </c>
      <c r="AA28" s="27">
        <v>0.012</v>
      </c>
      <c r="AB28" s="13" t="str">
        <f t="shared" si="24"/>
        <v>合格</v>
      </c>
      <c r="AC28" s="28">
        <v>0.456</v>
      </c>
      <c r="AD28" s="13" t="str">
        <f t="shared" si="9"/>
        <v>合格</v>
      </c>
      <c r="AE28" s="17">
        <v>2.35</v>
      </c>
      <c r="AF28" s="13" t="str">
        <f t="shared" si="10"/>
        <v>合格</v>
      </c>
      <c r="AG28" s="28">
        <v>1.32</v>
      </c>
      <c r="AH28" s="13" t="str">
        <f t="shared" si="11"/>
        <v>合格</v>
      </c>
      <c r="AI28" s="28">
        <v>11.6</v>
      </c>
      <c r="AJ28" s="13" t="str">
        <f t="shared" si="12"/>
        <v>合格</v>
      </c>
      <c r="AK28" s="28" t="s">
        <v>82</v>
      </c>
      <c r="AL28" s="13" t="str">
        <f t="shared" si="13"/>
        <v>合格</v>
      </c>
      <c r="AM28" s="28" t="s">
        <v>82</v>
      </c>
      <c r="AN28" s="13" t="str">
        <f t="shared" si="14"/>
        <v>合格</v>
      </c>
      <c r="AO28" s="29" t="s">
        <v>83</v>
      </c>
      <c r="AP28" s="13" t="str">
        <f t="shared" si="27"/>
        <v>合格</v>
      </c>
      <c r="AQ28" s="28">
        <v>0.12</v>
      </c>
      <c r="AR28" s="13" t="str">
        <f t="shared" si="23"/>
        <v>合格</v>
      </c>
      <c r="AS28" s="28">
        <v>0.068</v>
      </c>
      <c r="AT28" s="13" t="str">
        <f t="shared" si="15"/>
        <v>合格</v>
      </c>
      <c r="AU28" s="14" t="s">
        <v>84</v>
      </c>
      <c r="AV28" s="13" t="str">
        <f t="shared" si="26"/>
        <v>合格</v>
      </c>
      <c r="AW28" s="14" t="s">
        <v>85</v>
      </c>
      <c r="AX28" s="13" t="str">
        <f t="shared" si="16"/>
        <v>合格</v>
      </c>
      <c r="AY28" s="14" t="s">
        <v>86</v>
      </c>
      <c r="AZ28" s="13" t="str">
        <f t="shared" si="17"/>
        <v>合格</v>
      </c>
      <c r="BA28" s="31">
        <v>0.00021</v>
      </c>
      <c r="BB28" s="13" t="str">
        <f t="shared" si="18"/>
        <v>合格</v>
      </c>
      <c r="BC28" s="14" t="s">
        <v>88</v>
      </c>
      <c r="BD28" s="17" t="s">
        <v>89</v>
      </c>
      <c r="BE28" s="17" t="s">
        <v>90</v>
      </c>
      <c r="BF28" s="13" t="str">
        <f t="shared" si="19"/>
        <v>-</v>
      </c>
      <c r="BG28" s="17" t="s">
        <v>90</v>
      </c>
      <c r="BH28" s="13" t="str">
        <f t="shared" si="20"/>
        <v>-</v>
      </c>
      <c r="BI28" s="28" t="s">
        <v>90</v>
      </c>
      <c r="BJ28" s="13" t="s">
        <v>90</v>
      </c>
      <c r="BK28" s="14" t="s">
        <v>90</v>
      </c>
      <c r="BL28" s="13" t="s">
        <v>90</v>
      </c>
      <c r="BM28" s="14" t="s">
        <v>90</v>
      </c>
      <c r="BN28" s="13" t="s">
        <v>90</v>
      </c>
      <c r="BO28" s="14" t="s">
        <v>90</v>
      </c>
      <c r="BP28" s="13" t="s">
        <v>90</v>
      </c>
      <c r="BQ28" s="14" t="s">
        <v>90</v>
      </c>
      <c r="BR28" s="13" t="s">
        <v>90</v>
      </c>
      <c r="BS28" s="14" t="s">
        <v>90</v>
      </c>
      <c r="BT28" s="13" t="s">
        <v>90</v>
      </c>
      <c r="BU28" s="14" t="s">
        <v>90</v>
      </c>
      <c r="BV28" s="13" t="s">
        <v>90</v>
      </c>
    </row>
    <row r="29" customHeight="1" spans="1:74">
      <c r="A29" s="10">
        <v>27</v>
      </c>
      <c r="B29" s="11" t="s">
        <v>146</v>
      </c>
      <c r="C29" s="12" t="s">
        <v>92</v>
      </c>
      <c r="D29" s="12" t="s">
        <v>147</v>
      </c>
      <c r="E29" s="10" t="s">
        <v>78</v>
      </c>
      <c r="F29" s="13" t="str">
        <f t="shared" si="0"/>
        <v>合格</v>
      </c>
      <c r="G29" s="14" t="s">
        <v>78</v>
      </c>
      <c r="H29" s="13" t="str">
        <f t="shared" si="1"/>
        <v>合格</v>
      </c>
      <c r="I29" s="10">
        <v>5</v>
      </c>
      <c r="J29" s="13" t="str">
        <f t="shared" si="2"/>
        <v>合格</v>
      </c>
      <c r="K29" s="14" t="s">
        <v>79</v>
      </c>
      <c r="L29" s="13" t="str">
        <f t="shared" si="3"/>
        <v>合格</v>
      </c>
      <c r="M29" s="14" t="s">
        <v>79</v>
      </c>
      <c r="N29" s="13" t="str">
        <f t="shared" si="4"/>
        <v>合格</v>
      </c>
      <c r="O29" s="17">
        <v>7.21</v>
      </c>
      <c r="P29" s="13" t="str">
        <f t="shared" si="5"/>
        <v>合格</v>
      </c>
      <c r="Q29" s="20">
        <v>0.5</v>
      </c>
      <c r="R29" s="13" t="str">
        <f t="shared" si="6"/>
        <v>合格</v>
      </c>
      <c r="S29" s="21">
        <v>116</v>
      </c>
      <c r="T29" s="13" t="str">
        <f t="shared" si="7"/>
        <v>合格</v>
      </c>
      <c r="U29" s="22" t="s">
        <v>82</v>
      </c>
      <c r="V29" s="13" t="str">
        <f t="shared" si="21"/>
        <v>合格</v>
      </c>
      <c r="W29" s="24">
        <v>0.02</v>
      </c>
      <c r="X29" s="13" t="str">
        <f t="shared" si="22"/>
        <v>合格</v>
      </c>
      <c r="Y29" s="10">
        <v>240</v>
      </c>
      <c r="Z29" s="13" t="str">
        <f t="shared" si="8"/>
        <v>合格</v>
      </c>
      <c r="AA29" s="27">
        <v>0.026</v>
      </c>
      <c r="AB29" s="13" t="str">
        <f t="shared" si="24"/>
        <v>合格</v>
      </c>
      <c r="AC29" s="28">
        <v>0.487</v>
      </c>
      <c r="AD29" s="13" t="str">
        <f t="shared" si="9"/>
        <v>合格</v>
      </c>
      <c r="AE29" s="17">
        <v>3.25</v>
      </c>
      <c r="AF29" s="13" t="str">
        <f t="shared" si="10"/>
        <v>合格</v>
      </c>
      <c r="AG29" s="28">
        <v>2.21</v>
      </c>
      <c r="AH29" s="13" t="str">
        <f t="shared" si="11"/>
        <v>合格</v>
      </c>
      <c r="AI29" s="28">
        <v>15.5</v>
      </c>
      <c r="AJ29" s="13" t="str">
        <f t="shared" si="12"/>
        <v>合格</v>
      </c>
      <c r="AK29" s="28" t="s">
        <v>82</v>
      </c>
      <c r="AL29" s="13" t="str">
        <f t="shared" si="13"/>
        <v>合格</v>
      </c>
      <c r="AM29" s="28" t="s">
        <v>82</v>
      </c>
      <c r="AN29" s="13" t="str">
        <f t="shared" si="14"/>
        <v>合格</v>
      </c>
      <c r="AO29" s="29" t="s">
        <v>83</v>
      </c>
      <c r="AP29" s="13" t="str">
        <f t="shared" si="27"/>
        <v>合格</v>
      </c>
      <c r="AQ29" s="28">
        <v>0.131</v>
      </c>
      <c r="AR29" s="13" t="str">
        <f t="shared" si="23"/>
        <v>合格</v>
      </c>
      <c r="AS29" s="28">
        <v>0.076</v>
      </c>
      <c r="AT29" s="13" t="str">
        <f t="shared" si="15"/>
        <v>合格</v>
      </c>
      <c r="AU29" s="14" t="s">
        <v>84</v>
      </c>
      <c r="AV29" s="13" t="str">
        <f t="shared" si="26"/>
        <v>合格</v>
      </c>
      <c r="AW29" s="14" t="s">
        <v>85</v>
      </c>
      <c r="AX29" s="13" t="str">
        <f t="shared" si="16"/>
        <v>合格</v>
      </c>
      <c r="AY29" s="30">
        <v>0.00124</v>
      </c>
      <c r="AZ29" s="13" t="str">
        <f t="shared" si="17"/>
        <v>合格</v>
      </c>
      <c r="BA29" s="14" t="s">
        <v>87</v>
      </c>
      <c r="BB29" s="13" t="str">
        <f t="shared" si="18"/>
        <v>合格</v>
      </c>
      <c r="BC29" s="14" t="s">
        <v>88</v>
      </c>
      <c r="BD29" s="17" t="s">
        <v>89</v>
      </c>
      <c r="BE29" s="17" t="s">
        <v>90</v>
      </c>
      <c r="BF29" s="13" t="str">
        <f t="shared" si="19"/>
        <v>-</v>
      </c>
      <c r="BG29" s="17" t="s">
        <v>90</v>
      </c>
      <c r="BH29" s="13" t="str">
        <f t="shared" si="20"/>
        <v>-</v>
      </c>
      <c r="BI29" s="28" t="s">
        <v>90</v>
      </c>
      <c r="BJ29" s="13" t="s">
        <v>90</v>
      </c>
      <c r="BK29" s="14" t="s">
        <v>90</v>
      </c>
      <c r="BL29" s="13" t="s">
        <v>90</v>
      </c>
      <c r="BM29" s="14" t="s">
        <v>90</v>
      </c>
      <c r="BN29" s="13" t="s">
        <v>90</v>
      </c>
      <c r="BO29" s="14" t="s">
        <v>90</v>
      </c>
      <c r="BP29" s="13" t="s">
        <v>90</v>
      </c>
      <c r="BQ29" s="14" t="s">
        <v>90</v>
      </c>
      <c r="BR29" s="13" t="s">
        <v>90</v>
      </c>
      <c r="BS29" s="14" t="s">
        <v>90</v>
      </c>
      <c r="BT29" s="13" t="s">
        <v>90</v>
      </c>
      <c r="BU29" s="14" t="s">
        <v>90</v>
      </c>
      <c r="BV29" s="13" t="s">
        <v>90</v>
      </c>
    </row>
    <row r="30" customHeight="1" spans="1:74">
      <c r="A30" s="10">
        <v>28</v>
      </c>
      <c r="B30" s="11" t="s">
        <v>148</v>
      </c>
      <c r="C30" s="12" t="s">
        <v>76</v>
      </c>
      <c r="D30" s="12" t="s">
        <v>149</v>
      </c>
      <c r="E30" s="10" t="s">
        <v>78</v>
      </c>
      <c r="F30" s="13" t="str">
        <f t="shared" si="0"/>
        <v>合格</v>
      </c>
      <c r="G30" s="14" t="s">
        <v>78</v>
      </c>
      <c r="H30" s="13" t="str">
        <f t="shared" si="1"/>
        <v>合格</v>
      </c>
      <c r="I30" s="10">
        <v>5</v>
      </c>
      <c r="J30" s="13" t="str">
        <f t="shared" si="2"/>
        <v>合格</v>
      </c>
      <c r="K30" s="14" t="s">
        <v>79</v>
      </c>
      <c r="L30" s="13" t="str">
        <f t="shared" si="3"/>
        <v>合格</v>
      </c>
      <c r="M30" s="14" t="s">
        <v>79</v>
      </c>
      <c r="N30" s="13" t="str">
        <f t="shared" si="4"/>
        <v>合格</v>
      </c>
      <c r="O30" s="17">
        <v>7.4</v>
      </c>
      <c r="P30" s="13" t="str">
        <f t="shared" si="5"/>
        <v>合格</v>
      </c>
      <c r="Q30" s="20">
        <v>0.5</v>
      </c>
      <c r="R30" s="13" t="str">
        <f t="shared" si="6"/>
        <v>合格</v>
      </c>
      <c r="S30" s="21">
        <v>266</v>
      </c>
      <c r="T30" s="13" t="str">
        <f t="shared" si="7"/>
        <v>合格</v>
      </c>
      <c r="U30" s="22">
        <v>0.627</v>
      </c>
      <c r="V30" s="13" t="str">
        <f t="shared" si="21"/>
        <v>合格</v>
      </c>
      <c r="W30" s="24">
        <v>0.03</v>
      </c>
      <c r="X30" s="13" t="str">
        <f t="shared" si="22"/>
        <v>合格</v>
      </c>
      <c r="Y30" s="10">
        <v>358</v>
      </c>
      <c r="Z30" s="13" t="str">
        <f t="shared" si="8"/>
        <v>合格</v>
      </c>
      <c r="AA30" s="27">
        <v>0.008</v>
      </c>
      <c r="AB30" s="13" t="str">
        <f t="shared" si="24"/>
        <v>合格</v>
      </c>
      <c r="AC30" s="28">
        <v>0.574</v>
      </c>
      <c r="AD30" s="13" t="str">
        <f t="shared" si="9"/>
        <v>合格</v>
      </c>
      <c r="AE30" s="17">
        <v>24</v>
      </c>
      <c r="AF30" s="13" t="str">
        <f t="shared" si="10"/>
        <v>合格</v>
      </c>
      <c r="AG30" s="28">
        <v>1.26</v>
      </c>
      <c r="AH30" s="13" t="str">
        <f t="shared" si="11"/>
        <v>合格</v>
      </c>
      <c r="AI30" s="28">
        <v>50.9</v>
      </c>
      <c r="AJ30" s="13" t="str">
        <f t="shared" si="12"/>
        <v>合格</v>
      </c>
      <c r="AK30" s="28" t="s">
        <v>82</v>
      </c>
      <c r="AL30" s="13" t="str">
        <f t="shared" si="13"/>
        <v>合格</v>
      </c>
      <c r="AM30" s="28" t="s">
        <v>82</v>
      </c>
      <c r="AN30" s="13" t="str">
        <f t="shared" si="14"/>
        <v>合格</v>
      </c>
      <c r="AO30" s="29" t="s">
        <v>83</v>
      </c>
      <c r="AP30" s="13" t="str">
        <f t="shared" si="27"/>
        <v>合格</v>
      </c>
      <c r="AQ30" s="28">
        <v>0.094</v>
      </c>
      <c r="AR30" s="13" t="str">
        <f t="shared" si="23"/>
        <v>合格</v>
      </c>
      <c r="AS30" s="28">
        <v>0.088</v>
      </c>
      <c r="AT30" s="13" t="str">
        <f t="shared" si="15"/>
        <v>合格</v>
      </c>
      <c r="AU30" s="14" t="s">
        <v>84</v>
      </c>
      <c r="AV30" s="13" t="str">
        <f t="shared" si="26"/>
        <v>合格</v>
      </c>
      <c r="AW30" s="14" t="s">
        <v>85</v>
      </c>
      <c r="AX30" s="13" t="str">
        <f t="shared" si="16"/>
        <v>合格</v>
      </c>
      <c r="AY30" s="14" t="s">
        <v>86</v>
      </c>
      <c r="AZ30" s="13" t="str">
        <f t="shared" si="17"/>
        <v>合格</v>
      </c>
      <c r="BA30" s="14" t="s">
        <v>87</v>
      </c>
      <c r="BB30" s="13" t="str">
        <f t="shared" si="18"/>
        <v>合格</v>
      </c>
      <c r="BC30" s="14" t="s">
        <v>88</v>
      </c>
      <c r="BD30" s="17" t="s">
        <v>89</v>
      </c>
      <c r="BE30" s="17" t="s">
        <v>90</v>
      </c>
      <c r="BF30" s="13" t="str">
        <f t="shared" si="19"/>
        <v>-</v>
      </c>
      <c r="BG30" s="17" t="s">
        <v>90</v>
      </c>
      <c r="BH30" s="13" t="str">
        <f t="shared" si="20"/>
        <v>-</v>
      </c>
      <c r="BI30" s="28" t="s">
        <v>90</v>
      </c>
      <c r="BJ30" s="13" t="s">
        <v>90</v>
      </c>
      <c r="BK30" s="14" t="s">
        <v>90</v>
      </c>
      <c r="BL30" s="13" t="s">
        <v>90</v>
      </c>
      <c r="BM30" s="14" t="s">
        <v>90</v>
      </c>
      <c r="BN30" s="13" t="s">
        <v>90</v>
      </c>
      <c r="BO30" s="14" t="s">
        <v>90</v>
      </c>
      <c r="BP30" s="13" t="s">
        <v>90</v>
      </c>
      <c r="BQ30" s="14" t="s">
        <v>90</v>
      </c>
      <c r="BR30" s="13" t="s">
        <v>90</v>
      </c>
      <c r="BS30" s="14" t="s">
        <v>90</v>
      </c>
      <c r="BT30" s="13" t="s">
        <v>90</v>
      </c>
      <c r="BU30" s="14" t="s">
        <v>90</v>
      </c>
      <c r="BV30" s="13" t="s">
        <v>90</v>
      </c>
    </row>
    <row r="31" customHeight="1" spans="1:74">
      <c r="A31" s="10">
        <v>29</v>
      </c>
      <c r="B31" s="11" t="s">
        <v>150</v>
      </c>
      <c r="C31" s="12" t="s">
        <v>92</v>
      </c>
      <c r="D31" s="12" t="s">
        <v>151</v>
      </c>
      <c r="E31" s="10" t="s">
        <v>78</v>
      </c>
      <c r="F31" s="13" t="str">
        <f t="shared" si="0"/>
        <v>合格</v>
      </c>
      <c r="G31" s="14" t="s">
        <v>78</v>
      </c>
      <c r="H31" s="13" t="str">
        <f t="shared" si="1"/>
        <v>合格</v>
      </c>
      <c r="I31" s="10">
        <v>5</v>
      </c>
      <c r="J31" s="13" t="str">
        <f t="shared" si="2"/>
        <v>合格</v>
      </c>
      <c r="K31" s="14" t="s">
        <v>79</v>
      </c>
      <c r="L31" s="13" t="str">
        <f t="shared" si="3"/>
        <v>合格</v>
      </c>
      <c r="M31" s="14" t="s">
        <v>79</v>
      </c>
      <c r="N31" s="13" t="str">
        <f t="shared" si="4"/>
        <v>合格</v>
      </c>
      <c r="O31" s="17">
        <v>7.32</v>
      </c>
      <c r="P31" s="13" t="str">
        <f t="shared" si="5"/>
        <v>合格</v>
      </c>
      <c r="Q31" s="20">
        <v>0.5</v>
      </c>
      <c r="R31" s="13" t="str">
        <f t="shared" si="6"/>
        <v>合格</v>
      </c>
      <c r="S31" s="21">
        <v>312</v>
      </c>
      <c r="T31" s="13" t="str">
        <f t="shared" si="7"/>
        <v>合格</v>
      </c>
      <c r="U31" s="22">
        <v>0.471</v>
      </c>
      <c r="V31" s="13" t="str">
        <f t="shared" si="21"/>
        <v>合格</v>
      </c>
      <c r="W31" s="24">
        <v>0.03</v>
      </c>
      <c r="X31" s="13" t="str">
        <f t="shared" si="22"/>
        <v>合格</v>
      </c>
      <c r="Y31" s="10">
        <v>360</v>
      </c>
      <c r="Z31" s="13" t="str">
        <f t="shared" si="8"/>
        <v>合格</v>
      </c>
      <c r="AA31" s="27">
        <v>0.005</v>
      </c>
      <c r="AB31" s="13" t="str">
        <f t="shared" si="24"/>
        <v>合格</v>
      </c>
      <c r="AC31" s="28">
        <v>0.556</v>
      </c>
      <c r="AD31" s="13" t="str">
        <f t="shared" si="9"/>
        <v>合格</v>
      </c>
      <c r="AE31" s="17">
        <v>24.4</v>
      </c>
      <c r="AF31" s="13" t="str">
        <f t="shared" si="10"/>
        <v>合格</v>
      </c>
      <c r="AG31" s="28">
        <v>1.43</v>
      </c>
      <c r="AH31" s="13" t="str">
        <f t="shared" si="11"/>
        <v>合格</v>
      </c>
      <c r="AI31" s="28">
        <v>51.2</v>
      </c>
      <c r="AJ31" s="13" t="str">
        <f t="shared" si="12"/>
        <v>合格</v>
      </c>
      <c r="AK31" s="28" t="s">
        <v>82</v>
      </c>
      <c r="AL31" s="13" t="str">
        <f t="shared" si="13"/>
        <v>合格</v>
      </c>
      <c r="AM31" s="28" t="s">
        <v>82</v>
      </c>
      <c r="AN31" s="13" t="str">
        <f t="shared" si="14"/>
        <v>合格</v>
      </c>
      <c r="AO31" s="29" t="s">
        <v>83</v>
      </c>
      <c r="AP31" s="13" t="str">
        <f t="shared" si="27"/>
        <v>合格</v>
      </c>
      <c r="AQ31" s="28">
        <v>0.11</v>
      </c>
      <c r="AR31" s="13" t="str">
        <f t="shared" si="23"/>
        <v>合格</v>
      </c>
      <c r="AS31" s="28">
        <v>0.036</v>
      </c>
      <c r="AT31" s="13" t="str">
        <f t="shared" si="15"/>
        <v>合格</v>
      </c>
      <c r="AU31" s="14" t="s">
        <v>84</v>
      </c>
      <c r="AV31" s="13" t="str">
        <f t="shared" si="26"/>
        <v>合格</v>
      </c>
      <c r="AW31" s="14" t="s">
        <v>85</v>
      </c>
      <c r="AX31" s="13" t="str">
        <f t="shared" si="16"/>
        <v>合格</v>
      </c>
      <c r="AY31" s="14" t="s">
        <v>86</v>
      </c>
      <c r="AZ31" s="13" t="str">
        <f t="shared" si="17"/>
        <v>合格</v>
      </c>
      <c r="BA31" s="14" t="s">
        <v>87</v>
      </c>
      <c r="BB31" s="13" t="str">
        <f t="shared" si="18"/>
        <v>合格</v>
      </c>
      <c r="BC31" s="14" t="s">
        <v>88</v>
      </c>
      <c r="BD31" s="17" t="s">
        <v>89</v>
      </c>
      <c r="BE31" s="17" t="s">
        <v>90</v>
      </c>
      <c r="BF31" s="13" t="str">
        <f t="shared" si="19"/>
        <v>-</v>
      </c>
      <c r="BG31" s="17" t="s">
        <v>90</v>
      </c>
      <c r="BH31" s="13" t="str">
        <f t="shared" si="20"/>
        <v>-</v>
      </c>
      <c r="BI31" s="28" t="s">
        <v>90</v>
      </c>
      <c r="BJ31" s="13" t="s">
        <v>90</v>
      </c>
      <c r="BK31" s="14" t="s">
        <v>90</v>
      </c>
      <c r="BL31" s="13" t="s">
        <v>90</v>
      </c>
      <c r="BM31" s="14" t="s">
        <v>90</v>
      </c>
      <c r="BN31" s="13" t="s">
        <v>90</v>
      </c>
      <c r="BO31" s="14" t="s">
        <v>90</v>
      </c>
      <c r="BP31" s="13" t="s">
        <v>90</v>
      </c>
      <c r="BQ31" s="14" t="s">
        <v>90</v>
      </c>
      <c r="BR31" s="13" t="s">
        <v>90</v>
      </c>
      <c r="BS31" s="14" t="s">
        <v>90</v>
      </c>
      <c r="BT31" s="13" t="s">
        <v>90</v>
      </c>
      <c r="BU31" s="14" t="s">
        <v>90</v>
      </c>
      <c r="BV31" s="13" t="s">
        <v>90</v>
      </c>
    </row>
    <row r="32" customHeight="1" spans="1:74">
      <c r="A32" s="10">
        <v>30</v>
      </c>
      <c r="B32" s="11" t="s">
        <v>152</v>
      </c>
      <c r="C32" s="12" t="s">
        <v>76</v>
      </c>
      <c r="D32" s="12" t="s">
        <v>153</v>
      </c>
      <c r="E32" s="10" t="s">
        <v>78</v>
      </c>
      <c r="F32" s="13" t="str">
        <f t="shared" si="0"/>
        <v>合格</v>
      </c>
      <c r="G32" s="14" t="s">
        <v>78</v>
      </c>
      <c r="H32" s="13" t="str">
        <f t="shared" si="1"/>
        <v>合格</v>
      </c>
      <c r="I32" s="10">
        <v>5</v>
      </c>
      <c r="J32" s="13" t="str">
        <f t="shared" si="2"/>
        <v>合格</v>
      </c>
      <c r="K32" s="14" t="s">
        <v>79</v>
      </c>
      <c r="L32" s="13" t="str">
        <f t="shared" si="3"/>
        <v>合格</v>
      </c>
      <c r="M32" s="14" t="s">
        <v>79</v>
      </c>
      <c r="N32" s="13" t="str">
        <f t="shared" si="4"/>
        <v>合格</v>
      </c>
      <c r="O32" s="17">
        <v>7.72</v>
      </c>
      <c r="P32" s="13" t="str">
        <f t="shared" si="5"/>
        <v>合格</v>
      </c>
      <c r="Q32" s="20">
        <v>0.5</v>
      </c>
      <c r="R32" s="13" t="str">
        <f t="shared" si="6"/>
        <v>合格</v>
      </c>
      <c r="S32" s="21">
        <v>72.1</v>
      </c>
      <c r="T32" s="13" t="str">
        <f t="shared" si="7"/>
        <v>合格</v>
      </c>
      <c r="U32" s="22">
        <v>1.41</v>
      </c>
      <c r="V32" s="13" t="str">
        <f t="shared" si="21"/>
        <v>合格</v>
      </c>
      <c r="W32" s="24">
        <v>0.03</v>
      </c>
      <c r="X32" s="13" t="str">
        <f t="shared" si="22"/>
        <v>合格</v>
      </c>
      <c r="Y32" s="10">
        <v>78</v>
      </c>
      <c r="Z32" s="13" t="str">
        <f t="shared" si="8"/>
        <v>合格</v>
      </c>
      <c r="AA32" s="27">
        <v>0.015</v>
      </c>
      <c r="AB32" s="13" t="str">
        <f t="shared" si="24"/>
        <v>合格</v>
      </c>
      <c r="AC32" s="28">
        <v>0.258</v>
      </c>
      <c r="AD32" s="13" t="str">
        <f t="shared" si="9"/>
        <v>合格</v>
      </c>
      <c r="AE32" s="17">
        <v>10.8</v>
      </c>
      <c r="AF32" s="13" t="str">
        <f t="shared" si="10"/>
        <v>合格</v>
      </c>
      <c r="AG32" s="28">
        <v>0.376</v>
      </c>
      <c r="AH32" s="13" t="str">
        <f t="shared" si="11"/>
        <v>合格</v>
      </c>
      <c r="AI32" s="28">
        <v>6.21</v>
      </c>
      <c r="AJ32" s="13" t="str">
        <f t="shared" si="12"/>
        <v>合格</v>
      </c>
      <c r="AK32" s="28" t="s">
        <v>82</v>
      </c>
      <c r="AL32" s="13" t="str">
        <f t="shared" si="13"/>
        <v>合格</v>
      </c>
      <c r="AM32" s="28" t="s">
        <v>82</v>
      </c>
      <c r="AN32" s="13" t="str">
        <f t="shared" si="14"/>
        <v>合格</v>
      </c>
      <c r="AO32" s="29" t="s">
        <v>83</v>
      </c>
      <c r="AP32" s="13" t="str">
        <f t="shared" si="27"/>
        <v>合格</v>
      </c>
      <c r="AQ32" s="28">
        <v>0.143</v>
      </c>
      <c r="AR32" s="13" t="str">
        <f t="shared" si="23"/>
        <v>合格</v>
      </c>
      <c r="AS32" s="28">
        <v>0.062</v>
      </c>
      <c r="AT32" s="13" t="str">
        <f t="shared" si="15"/>
        <v>合格</v>
      </c>
      <c r="AU32" s="14" t="s">
        <v>84</v>
      </c>
      <c r="AV32" s="13" t="str">
        <f t="shared" si="26"/>
        <v>合格</v>
      </c>
      <c r="AW32" s="14" t="s">
        <v>85</v>
      </c>
      <c r="AX32" s="13" t="str">
        <f t="shared" si="16"/>
        <v>合格</v>
      </c>
      <c r="AY32" s="14" t="s">
        <v>86</v>
      </c>
      <c r="AZ32" s="13" t="str">
        <f t="shared" si="17"/>
        <v>合格</v>
      </c>
      <c r="BA32" s="31">
        <v>0.000138</v>
      </c>
      <c r="BB32" s="13" t="str">
        <f t="shared" si="18"/>
        <v>合格</v>
      </c>
      <c r="BC32" s="14" t="s">
        <v>88</v>
      </c>
      <c r="BD32" s="17" t="s">
        <v>89</v>
      </c>
      <c r="BE32" s="17">
        <v>0.15</v>
      </c>
      <c r="BF32" s="13" t="str">
        <f t="shared" si="19"/>
        <v>不合格</v>
      </c>
      <c r="BG32" s="14">
        <v>0.0653</v>
      </c>
      <c r="BH32" s="13" t="str">
        <f t="shared" si="20"/>
        <v>合格</v>
      </c>
      <c r="BI32" s="28">
        <v>0.0487</v>
      </c>
      <c r="BJ32" s="13" t="str">
        <f t="shared" ref="BJ32:BJ39" si="28">IF(BI32="≤0.00032","合格",IF(BI32&lt;=0.06,"合格","不合格"))</f>
        <v>合格</v>
      </c>
      <c r="BK32" s="14">
        <v>0.00478</v>
      </c>
      <c r="BL32" s="13" t="str">
        <f t="shared" ref="BL32:BL39" si="29">IF(BK32="≤0.00015","合格",IF(BK32&lt;=0.06,"合格","不合格"))</f>
        <v>合格</v>
      </c>
      <c r="BM32" s="14" t="s">
        <v>128</v>
      </c>
      <c r="BN32" s="13" t="str">
        <f t="shared" ref="BN32:BN40" si="30">IF(BM32="≤0.00016","合格",IF(BM32&lt;=0.1,"合格","不合格"))</f>
        <v>合格</v>
      </c>
      <c r="BO32" s="14" t="s">
        <v>129</v>
      </c>
      <c r="BP32" s="13" t="str">
        <f t="shared" ref="BP32:BP40" si="31">IF(BO32="≤0.00041","合格",IF(BO32&lt;=0.1,"合格","不合格"))</f>
        <v>合格</v>
      </c>
      <c r="BQ32" s="14">
        <v>0.895</v>
      </c>
      <c r="BR32" s="13" t="s">
        <v>89</v>
      </c>
      <c r="BS32" s="14" t="s">
        <v>133</v>
      </c>
      <c r="BT32" s="13" t="str">
        <f t="shared" ref="BT32:BT39" si="32">IF(BS32="≤0.0081","合格",IF(BS32&lt;=0.05,"合格","不合格"))</f>
        <v>合格</v>
      </c>
      <c r="BU32" s="14">
        <v>0.0354</v>
      </c>
      <c r="BV32" s="13" t="str">
        <f t="shared" ref="BV32:BV39" si="33">IF(BU32="≤0.010","合格",IF(BU32&lt;=0.1,"合格","不合格"))</f>
        <v>合格</v>
      </c>
    </row>
    <row r="33" customHeight="1" spans="1:74">
      <c r="A33" s="10">
        <v>31</v>
      </c>
      <c r="B33" s="11" t="s">
        <v>154</v>
      </c>
      <c r="C33" s="12" t="s">
        <v>92</v>
      </c>
      <c r="D33" s="12" t="s">
        <v>155</v>
      </c>
      <c r="E33" s="10" t="s">
        <v>78</v>
      </c>
      <c r="F33" s="13" t="str">
        <f t="shared" si="0"/>
        <v>合格</v>
      </c>
      <c r="G33" s="14" t="s">
        <v>78</v>
      </c>
      <c r="H33" s="13" t="str">
        <f t="shared" si="1"/>
        <v>合格</v>
      </c>
      <c r="I33" s="10">
        <v>5</v>
      </c>
      <c r="J33" s="13" t="str">
        <f t="shared" si="2"/>
        <v>合格</v>
      </c>
      <c r="K33" s="14" t="s">
        <v>79</v>
      </c>
      <c r="L33" s="13" t="str">
        <f t="shared" si="3"/>
        <v>合格</v>
      </c>
      <c r="M33" s="14" t="s">
        <v>79</v>
      </c>
      <c r="N33" s="13" t="str">
        <f t="shared" si="4"/>
        <v>合格</v>
      </c>
      <c r="O33" s="17">
        <v>7.43</v>
      </c>
      <c r="P33" s="13" t="str">
        <f t="shared" si="5"/>
        <v>合格</v>
      </c>
      <c r="Q33" s="20">
        <v>0.5</v>
      </c>
      <c r="R33" s="13" t="str">
        <f t="shared" si="6"/>
        <v>合格</v>
      </c>
      <c r="S33" s="21">
        <v>84.1</v>
      </c>
      <c r="T33" s="13" t="str">
        <f t="shared" si="7"/>
        <v>合格</v>
      </c>
      <c r="U33" s="22">
        <v>1.02</v>
      </c>
      <c r="V33" s="13" t="str">
        <f t="shared" si="21"/>
        <v>合格</v>
      </c>
      <c r="W33" s="24">
        <v>0.04</v>
      </c>
      <c r="X33" s="13" t="str">
        <f t="shared" si="22"/>
        <v>合格</v>
      </c>
      <c r="Y33" s="10">
        <v>85</v>
      </c>
      <c r="Z33" s="13" t="str">
        <f t="shared" si="8"/>
        <v>合格</v>
      </c>
      <c r="AA33" s="27">
        <v>0.005</v>
      </c>
      <c r="AB33" s="13" t="str">
        <f t="shared" si="24"/>
        <v>合格</v>
      </c>
      <c r="AC33" s="28">
        <v>0.264</v>
      </c>
      <c r="AD33" s="13" t="str">
        <f t="shared" si="9"/>
        <v>合格</v>
      </c>
      <c r="AE33" s="17">
        <v>11.3</v>
      </c>
      <c r="AF33" s="13" t="str">
        <f t="shared" si="10"/>
        <v>合格</v>
      </c>
      <c r="AG33" s="28">
        <v>0.334</v>
      </c>
      <c r="AH33" s="13" t="str">
        <f t="shared" si="11"/>
        <v>合格</v>
      </c>
      <c r="AI33" s="28">
        <v>6.37</v>
      </c>
      <c r="AJ33" s="13" t="str">
        <f t="shared" si="12"/>
        <v>合格</v>
      </c>
      <c r="AK33" s="28" t="s">
        <v>82</v>
      </c>
      <c r="AL33" s="13" t="str">
        <f t="shared" si="13"/>
        <v>合格</v>
      </c>
      <c r="AM33" s="28" t="s">
        <v>82</v>
      </c>
      <c r="AN33" s="13" t="str">
        <f t="shared" si="14"/>
        <v>合格</v>
      </c>
      <c r="AO33" s="29" t="s">
        <v>83</v>
      </c>
      <c r="AP33" s="13" t="str">
        <f t="shared" si="27"/>
        <v>合格</v>
      </c>
      <c r="AQ33" s="28">
        <v>0.145</v>
      </c>
      <c r="AR33" s="13" t="str">
        <f t="shared" si="23"/>
        <v>合格</v>
      </c>
      <c r="AS33" s="28">
        <v>0.041</v>
      </c>
      <c r="AT33" s="13" t="str">
        <f t="shared" si="15"/>
        <v>合格</v>
      </c>
      <c r="AU33" s="14" t="s">
        <v>84</v>
      </c>
      <c r="AV33" s="13" t="str">
        <f t="shared" si="26"/>
        <v>合格</v>
      </c>
      <c r="AW33" s="14" t="s">
        <v>85</v>
      </c>
      <c r="AX33" s="13" t="str">
        <f t="shared" si="16"/>
        <v>合格</v>
      </c>
      <c r="AY33" s="14" t="s">
        <v>86</v>
      </c>
      <c r="AZ33" s="13" t="str">
        <f t="shared" si="17"/>
        <v>合格</v>
      </c>
      <c r="BA33" s="31">
        <v>0.000275</v>
      </c>
      <c r="BB33" s="13" t="str">
        <f t="shared" si="18"/>
        <v>合格</v>
      </c>
      <c r="BC33" s="14" t="s">
        <v>88</v>
      </c>
      <c r="BD33" s="17" t="s">
        <v>89</v>
      </c>
      <c r="BE33" s="17">
        <v>0.17</v>
      </c>
      <c r="BF33" s="13" t="str">
        <f t="shared" si="19"/>
        <v>合格</v>
      </c>
      <c r="BG33" s="14">
        <v>0.0663</v>
      </c>
      <c r="BH33" s="13" t="str">
        <f t="shared" si="20"/>
        <v>合格</v>
      </c>
      <c r="BI33" s="28">
        <v>0.0505</v>
      </c>
      <c r="BJ33" s="13" t="str">
        <f t="shared" si="28"/>
        <v>合格</v>
      </c>
      <c r="BK33" s="14">
        <v>0.00514</v>
      </c>
      <c r="BL33" s="13" t="str">
        <f t="shared" si="29"/>
        <v>合格</v>
      </c>
      <c r="BM33" s="14" t="s">
        <v>128</v>
      </c>
      <c r="BN33" s="13" t="str">
        <f t="shared" si="30"/>
        <v>合格</v>
      </c>
      <c r="BO33" s="14" t="s">
        <v>129</v>
      </c>
      <c r="BP33" s="13" t="str">
        <f t="shared" si="31"/>
        <v>合格</v>
      </c>
      <c r="BQ33" s="14">
        <v>0.931</v>
      </c>
      <c r="BR33" s="13" t="s">
        <v>89</v>
      </c>
      <c r="BS33" s="14" t="s">
        <v>133</v>
      </c>
      <c r="BT33" s="13" t="str">
        <f t="shared" si="32"/>
        <v>合格</v>
      </c>
      <c r="BU33" s="14">
        <v>0.0291</v>
      </c>
      <c r="BV33" s="13" t="str">
        <f t="shared" si="33"/>
        <v>合格</v>
      </c>
    </row>
    <row r="34" customHeight="1" spans="1:74">
      <c r="A34" s="10">
        <v>32</v>
      </c>
      <c r="B34" s="11" t="s">
        <v>156</v>
      </c>
      <c r="C34" s="12" t="s">
        <v>92</v>
      </c>
      <c r="D34" s="12" t="s">
        <v>157</v>
      </c>
      <c r="E34" s="10" t="s">
        <v>78</v>
      </c>
      <c r="F34" s="13" t="str">
        <f t="shared" si="0"/>
        <v>合格</v>
      </c>
      <c r="G34" s="14" t="s">
        <v>78</v>
      </c>
      <c r="H34" s="13" t="str">
        <f t="shared" si="1"/>
        <v>合格</v>
      </c>
      <c r="I34" s="10">
        <v>5</v>
      </c>
      <c r="J34" s="13" t="str">
        <f t="shared" si="2"/>
        <v>合格</v>
      </c>
      <c r="K34" s="14" t="s">
        <v>79</v>
      </c>
      <c r="L34" s="13" t="str">
        <f t="shared" si="3"/>
        <v>合格</v>
      </c>
      <c r="M34" s="14" t="s">
        <v>79</v>
      </c>
      <c r="N34" s="13" t="str">
        <f t="shared" si="4"/>
        <v>合格</v>
      </c>
      <c r="O34" s="17">
        <v>7.44</v>
      </c>
      <c r="P34" s="13" t="str">
        <f t="shared" si="5"/>
        <v>合格</v>
      </c>
      <c r="Q34" s="20">
        <v>0.5</v>
      </c>
      <c r="R34" s="13" t="str">
        <f t="shared" si="6"/>
        <v>合格</v>
      </c>
      <c r="S34" s="21">
        <v>62.1</v>
      </c>
      <c r="T34" s="13" t="str">
        <f t="shared" si="7"/>
        <v>合格</v>
      </c>
      <c r="U34" s="22">
        <v>1.57</v>
      </c>
      <c r="V34" s="13" t="str">
        <f t="shared" si="21"/>
        <v>合格</v>
      </c>
      <c r="W34" s="24">
        <v>0.05</v>
      </c>
      <c r="X34" s="13" t="str">
        <f t="shared" si="22"/>
        <v>合格</v>
      </c>
      <c r="Y34" s="10">
        <v>74</v>
      </c>
      <c r="Z34" s="13" t="str">
        <f t="shared" si="8"/>
        <v>合格</v>
      </c>
      <c r="AA34" s="27">
        <v>0.004</v>
      </c>
      <c r="AB34" s="13" t="str">
        <f t="shared" si="24"/>
        <v>合格</v>
      </c>
      <c r="AC34" s="28">
        <v>0.259</v>
      </c>
      <c r="AD34" s="13" t="str">
        <f t="shared" si="9"/>
        <v>合格</v>
      </c>
      <c r="AE34" s="17">
        <v>11.1</v>
      </c>
      <c r="AF34" s="13" t="str">
        <f t="shared" si="10"/>
        <v>合格</v>
      </c>
      <c r="AG34" s="28">
        <v>0.339</v>
      </c>
      <c r="AH34" s="13" t="str">
        <f t="shared" si="11"/>
        <v>合格</v>
      </c>
      <c r="AI34" s="28">
        <v>6.12</v>
      </c>
      <c r="AJ34" s="13" t="str">
        <f t="shared" si="12"/>
        <v>合格</v>
      </c>
      <c r="AK34" s="28">
        <v>0.054</v>
      </c>
      <c r="AL34" s="13" t="str">
        <f t="shared" si="13"/>
        <v>合格</v>
      </c>
      <c r="AM34" s="28" t="s">
        <v>82</v>
      </c>
      <c r="AN34" s="13" t="str">
        <f t="shared" si="14"/>
        <v>合格</v>
      </c>
      <c r="AO34" s="29" t="s">
        <v>83</v>
      </c>
      <c r="AP34" s="13" t="str">
        <f t="shared" si="27"/>
        <v>合格</v>
      </c>
      <c r="AQ34" s="28">
        <v>0.127</v>
      </c>
      <c r="AR34" s="13" t="str">
        <f t="shared" si="23"/>
        <v>合格</v>
      </c>
      <c r="AS34" s="28">
        <v>0.07</v>
      </c>
      <c r="AT34" s="13" t="str">
        <f t="shared" si="15"/>
        <v>合格</v>
      </c>
      <c r="AU34" s="14" t="s">
        <v>84</v>
      </c>
      <c r="AV34" s="13" t="str">
        <f t="shared" si="26"/>
        <v>合格</v>
      </c>
      <c r="AW34" s="14" t="s">
        <v>85</v>
      </c>
      <c r="AX34" s="13" t="str">
        <f t="shared" si="16"/>
        <v>合格</v>
      </c>
      <c r="AY34" s="14" t="s">
        <v>86</v>
      </c>
      <c r="AZ34" s="13" t="str">
        <f t="shared" si="17"/>
        <v>合格</v>
      </c>
      <c r="BA34" s="31">
        <v>0.000285</v>
      </c>
      <c r="BB34" s="13" t="str">
        <f t="shared" si="18"/>
        <v>合格</v>
      </c>
      <c r="BC34" s="14" t="s">
        <v>88</v>
      </c>
      <c r="BD34" s="17" t="s">
        <v>89</v>
      </c>
      <c r="BE34" s="17">
        <v>0.24</v>
      </c>
      <c r="BF34" s="13" t="str">
        <f t="shared" si="19"/>
        <v>合格</v>
      </c>
      <c r="BG34" s="14">
        <v>0.0662</v>
      </c>
      <c r="BH34" s="13" t="str">
        <f t="shared" si="20"/>
        <v>合格</v>
      </c>
      <c r="BI34" s="28">
        <v>0.0468</v>
      </c>
      <c r="BJ34" s="13" t="str">
        <f t="shared" si="28"/>
        <v>合格</v>
      </c>
      <c r="BK34" s="14">
        <v>0.00478</v>
      </c>
      <c r="BL34" s="13" t="str">
        <f t="shared" si="29"/>
        <v>合格</v>
      </c>
      <c r="BM34" s="14" t="s">
        <v>128</v>
      </c>
      <c r="BN34" s="13" t="str">
        <f t="shared" si="30"/>
        <v>合格</v>
      </c>
      <c r="BO34" s="14" t="s">
        <v>129</v>
      </c>
      <c r="BP34" s="13" t="str">
        <f t="shared" si="31"/>
        <v>合格</v>
      </c>
      <c r="BQ34" s="14">
        <v>0.862</v>
      </c>
      <c r="BR34" s="13" t="s">
        <v>89</v>
      </c>
      <c r="BS34" s="14" t="s">
        <v>133</v>
      </c>
      <c r="BT34" s="13" t="str">
        <f t="shared" si="32"/>
        <v>合格</v>
      </c>
      <c r="BU34" s="14" t="s">
        <v>130</v>
      </c>
      <c r="BV34" s="13" t="str">
        <f t="shared" si="33"/>
        <v>合格</v>
      </c>
    </row>
    <row r="35" customHeight="1" spans="1:74">
      <c r="A35" s="10">
        <v>33</v>
      </c>
      <c r="B35" s="11" t="s">
        <v>158</v>
      </c>
      <c r="C35" s="12" t="s">
        <v>92</v>
      </c>
      <c r="D35" s="12" t="s">
        <v>159</v>
      </c>
      <c r="E35" s="10" t="s">
        <v>78</v>
      </c>
      <c r="F35" s="13" t="str">
        <f t="shared" si="0"/>
        <v>合格</v>
      </c>
      <c r="G35" s="14" t="s">
        <v>78</v>
      </c>
      <c r="H35" s="13" t="str">
        <f t="shared" si="1"/>
        <v>合格</v>
      </c>
      <c r="I35" s="10">
        <v>5</v>
      </c>
      <c r="J35" s="13" t="str">
        <f t="shared" si="2"/>
        <v>合格</v>
      </c>
      <c r="K35" s="14" t="s">
        <v>79</v>
      </c>
      <c r="L35" s="13" t="str">
        <f t="shared" si="3"/>
        <v>合格</v>
      </c>
      <c r="M35" s="14" t="s">
        <v>79</v>
      </c>
      <c r="N35" s="13" t="str">
        <f t="shared" si="4"/>
        <v>合格</v>
      </c>
      <c r="O35" s="17">
        <v>7.38</v>
      </c>
      <c r="P35" s="13" t="str">
        <f t="shared" si="5"/>
        <v>合格</v>
      </c>
      <c r="Q35" s="20">
        <v>0.5</v>
      </c>
      <c r="R35" s="13" t="str">
        <f t="shared" si="6"/>
        <v>合格</v>
      </c>
      <c r="S35" s="21">
        <v>70.1</v>
      </c>
      <c r="T35" s="13" t="str">
        <f t="shared" si="7"/>
        <v>合格</v>
      </c>
      <c r="U35" s="22">
        <v>1.49</v>
      </c>
      <c r="V35" s="13" t="str">
        <f t="shared" si="21"/>
        <v>合格</v>
      </c>
      <c r="W35" s="24">
        <v>0.03</v>
      </c>
      <c r="X35" s="13" t="str">
        <f t="shared" si="22"/>
        <v>合格</v>
      </c>
      <c r="Y35" s="10">
        <v>73</v>
      </c>
      <c r="Z35" s="13" t="str">
        <f t="shared" si="8"/>
        <v>合格</v>
      </c>
      <c r="AA35" s="27">
        <v>0.004</v>
      </c>
      <c r="AB35" s="13" t="str">
        <f t="shared" si="24"/>
        <v>合格</v>
      </c>
      <c r="AC35" s="28">
        <v>0.268</v>
      </c>
      <c r="AD35" s="13" t="str">
        <f t="shared" si="9"/>
        <v>合格</v>
      </c>
      <c r="AE35" s="17">
        <v>11.5</v>
      </c>
      <c r="AF35" s="13" t="str">
        <f t="shared" si="10"/>
        <v>合格</v>
      </c>
      <c r="AG35" s="28">
        <v>0.35</v>
      </c>
      <c r="AH35" s="13" t="str">
        <f t="shared" si="11"/>
        <v>合格</v>
      </c>
      <c r="AI35" s="28">
        <v>6.33</v>
      </c>
      <c r="AJ35" s="13" t="str">
        <f t="shared" si="12"/>
        <v>合格</v>
      </c>
      <c r="AK35" s="28">
        <v>0.05</v>
      </c>
      <c r="AL35" s="13" t="str">
        <f t="shared" si="13"/>
        <v>合格</v>
      </c>
      <c r="AM35" s="28" t="s">
        <v>82</v>
      </c>
      <c r="AN35" s="13" t="str">
        <f t="shared" si="14"/>
        <v>合格</v>
      </c>
      <c r="AO35" s="29" t="s">
        <v>83</v>
      </c>
      <c r="AP35" s="13" t="str">
        <f t="shared" si="27"/>
        <v>合格</v>
      </c>
      <c r="AQ35" s="28">
        <v>0.131</v>
      </c>
      <c r="AR35" s="13" t="str">
        <f t="shared" si="23"/>
        <v>合格</v>
      </c>
      <c r="AS35" s="28">
        <v>0.068</v>
      </c>
      <c r="AT35" s="13" t="str">
        <f t="shared" si="15"/>
        <v>合格</v>
      </c>
      <c r="AU35" s="14" t="s">
        <v>84</v>
      </c>
      <c r="AV35" s="13" t="str">
        <f t="shared" si="26"/>
        <v>合格</v>
      </c>
      <c r="AW35" s="14" t="s">
        <v>85</v>
      </c>
      <c r="AX35" s="13" t="str">
        <f t="shared" si="16"/>
        <v>合格</v>
      </c>
      <c r="AY35" s="14" t="s">
        <v>86</v>
      </c>
      <c r="AZ35" s="13" t="str">
        <f t="shared" si="17"/>
        <v>合格</v>
      </c>
      <c r="BA35" s="31">
        <v>0.000306</v>
      </c>
      <c r="BB35" s="13" t="str">
        <f t="shared" si="18"/>
        <v>合格</v>
      </c>
      <c r="BC35" s="14" t="s">
        <v>88</v>
      </c>
      <c r="BD35" s="17" t="s">
        <v>89</v>
      </c>
      <c r="BE35" s="17">
        <v>0.1</v>
      </c>
      <c r="BF35" s="13" t="str">
        <f t="shared" si="19"/>
        <v>合格</v>
      </c>
      <c r="BG35" s="14">
        <v>0.0662</v>
      </c>
      <c r="BH35" s="13" t="str">
        <f t="shared" si="20"/>
        <v>合格</v>
      </c>
      <c r="BI35" s="28">
        <v>0.0455</v>
      </c>
      <c r="BJ35" s="13" t="str">
        <f t="shared" si="28"/>
        <v>合格</v>
      </c>
      <c r="BK35" s="14">
        <v>0.00495</v>
      </c>
      <c r="BL35" s="13" t="str">
        <f t="shared" si="29"/>
        <v>合格</v>
      </c>
      <c r="BM35" s="14" t="s">
        <v>128</v>
      </c>
      <c r="BN35" s="13" t="str">
        <f t="shared" si="30"/>
        <v>合格</v>
      </c>
      <c r="BO35" s="14" t="s">
        <v>129</v>
      </c>
      <c r="BP35" s="13" t="str">
        <f t="shared" si="31"/>
        <v>合格</v>
      </c>
      <c r="BQ35" s="14">
        <v>0.843</v>
      </c>
      <c r="BR35" s="13" t="s">
        <v>89</v>
      </c>
      <c r="BS35" s="14" t="s">
        <v>133</v>
      </c>
      <c r="BT35" s="13" t="str">
        <f t="shared" si="32"/>
        <v>合格</v>
      </c>
      <c r="BU35" s="14" t="s">
        <v>130</v>
      </c>
      <c r="BV35" s="13" t="str">
        <f t="shared" si="33"/>
        <v>合格</v>
      </c>
    </row>
    <row r="36" customHeight="1" spans="1:74">
      <c r="A36" s="10">
        <v>34</v>
      </c>
      <c r="B36" s="11" t="s">
        <v>160</v>
      </c>
      <c r="C36" s="12" t="s">
        <v>92</v>
      </c>
      <c r="D36" s="12" t="s">
        <v>161</v>
      </c>
      <c r="E36" s="10" t="s">
        <v>78</v>
      </c>
      <c r="F36" s="13" t="str">
        <f t="shared" si="0"/>
        <v>合格</v>
      </c>
      <c r="G36" s="14" t="s">
        <v>78</v>
      </c>
      <c r="H36" s="13" t="str">
        <f t="shared" si="1"/>
        <v>合格</v>
      </c>
      <c r="I36" s="10">
        <v>5</v>
      </c>
      <c r="J36" s="13" t="str">
        <f t="shared" si="2"/>
        <v>合格</v>
      </c>
      <c r="K36" s="14" t="s">
        <v>79</v>
      </c>
      <c r="L36" s="13" t="str">
        <f t="shared" si="3"/>
        <v>合格</v>
      </c>
      <c r="M36" s="14" t="s">
        <v>79</v>
      </c>
      <c r="N36" s="13" t="str">
        <f t="shared" si="4"/>
        <v>合格</v>
      </c>
      <c r="O36" s="17">
        <v>7.33</v>
      </c>
      <c r="P36" s="13" t="str">
        <f t="shared" si="5"/>
        <v>合格</v>
      </c>
      <c r="Q36" s="20">
        <v>0.5</v>
      </c>
      <c r="R36" s="13" t="str">
        <f t="shared" si="6"/>
        <v>合格</v>
      </c>
      <c r="S36" s="21">
        <v>66.1</v>
      </c>
      <c r="T36" s="13" t="str">
        <f t="shared" si="7"/>
        <v>合格</v>
      </c>
      <c r="U36" s="22">
        <v>1.18</v>
      </c>
      <c r="V36" s="13" t="str">
        <f t="shared" si="21"/>
        <v>合格</v>
      </c>
      <c r="W36" s="24">
        <v>0.04</v>
      </c>
      <c r="X36" s="13" t="str">
        <f t="shared" si="22"/>
        <v>合格</v>
      </c>
      <c r="Y36" s="10">
        <v>69</v>
      </c>
      <c r="Z36" s="13" t="str">
        <f t="shared" si="8"/>
        <v>合格</v>
      </c>
      <c r="AA36" s="27">
        <v>0.006</v>
      </c>
      <c r="AB36" s="13" t="str">
        <f t="shared" si="24"/>
        <v>合格</v>
      </c>
      <c r="AC36" s="28">
        <v>0.255</v>
      </c>
      <c r="AD36" s="13" t="str">
        <f t="shared" si="9"/>
        <v>合格</v>
      </c>
      <c r="AE36" s="17">
        <v>11.2</v>
      </c>
      <c r="AF36" s="13" t="str">
        <f t="shared" si="10"/>
        <v>合格</v>
      </c>
      <c r="AG36" s="28">
        <v>0.338</v>
      </c>
      <c r="AH36" s="13" t="str">
        <f t="shared" si="11"/>
        <v>合格</v>
      </c>
      <c r="AI36" s="28">
        <v>6.38</v>
      </c>
      <c r="AJ36" s="13" t="str">
        <f t="shared" si="12"/>
        <v>合格</v>
      </c>
      <c r="AK36" s="28" t="s">
        <v>82</v>
      </c>
      <c r="AL36" s="13" t="str">
        <f t="shared" si="13"/>
        <v>合格</v>
      </c>
      <c r="AM36" s="28" t="s">
        <v>82</v>
      </c>
      <c r="AN36" s="13" t="str">
        <f t="shared" si="14"/>
        <v>合格</v>
      </c>
      <c r="AO36" s="29" t="s">
        <v>83</v>
      </c>
      <c r="AP36" s="13" t="str">
        <f t="shared" si="27"/>
        <v>合格</v>
      </c>
      <c r="AQ36" s="28">
        <v>0.137</v>
      </c>
      <c r="AR36" s="13" t="str">
        <f t="shared" si="23"/>
        <v>合格</v>
      </c>
      <c r="AS36" s="28">
        <v>0.065</v>
      </c>
      <c r="AT36" s="13" t="str">
        <f t="shared" si="15"/>
        <v>合格</v>
      </c>
      <c r="AU36" s="14" t="s">
        <v>84</v>
      </c>
      <c r="AV36" s="13" t="str">
        <f t="shared" si="26"/>
        <v>合格</v>
      </c>
      <c r="AW36" s="14" t="s">
        <v>85</v>
      </c>
      <c r="AX36" s="13" t="str">
        <f t="shared" si="16"/>
        <v>合格</v>
      </c>
      <c r="AY36" s="14" t="s">
        <v>86</v>
      </c>
      <c r="AZ36" s="13" t="str">
        <f t="shared" si="17"/>
        <v>合格</v>
      </c>
      <c r="BA36" s="31">
        <v>0.000376</v>
      </c>
      <c r="BB36" s="13" t="str">
        <f t="shared" si="18"/>
        <v>合格</v>
      </c>
      <c r="BC36" s="14" t="s">
        <v>88</v>
      </c>
      <c r="BD36" s="17" t="s">
        <v>89</v>
      </c>
      <c r="BE36" s="17">
        <v>0.24</v>
      </c>
      <c r="BF36" s="13" t="str">
        <f t="shared" si="19"/>
        <v>合格</v>
      </c>
      <c r="BG36" s="14">
        <v>0.0651</v>
      </c>
      <c r="BH36" s="13" t="str">
        <f t="shared" si="20"/>
        <v>合格</v>
      </c>
      <c r="BI36" s="28">
        <v>0.0466</v>
      </c>
      <c r="BJ36" s="13" t="str">
        <f t="shared" si="28"/>
        <v>合格</v>
      </c>
      <c r="BK36" s="14">
        <v>0.00481</v>
      </c>
      <c r="BL36" s="13" t="str">
        <f t="shared" si="29"/>
        <v>合格</v>
      </c>
      <c r="BM36" s="14" t="s">
        <v>128</v>
      </c>
      <c r="BN36" s="13" t="str">
        <f t="shared" si="30"/>
        <v>合格</v>
      </c>
      <c r="BO36" s="14" t="s">
        <v>129</v>
      </c>
      <c r="BP36" s="13" t="str">
        <f t="shared" si="31"/>
        <v>合格</v>
      </c>
      <c r="BQ36" s="14">
        <v>0.859</v>
      </c>
      <c r="BR36" s="13" t="s">
        <v>89</v>
      </c>
      <c r="BS36" s="14" t="s">
        <v>133</v>
      </c>
      <c r="BT36" s="13" t="str">
        <f t="shared" si="32"/>
        <v>合格</v>
      </c>
      <c r="BU36" s="14">
        <v>0.0287</v>
      </c>
      <c r="BV36" s="13" t="str">
        <f t="shared" si="33"/>
        <v>合格</v>
      </c>
    </row>
    <row r="37" customHeight="1" spans="1:74">
      <c r="A37" s="10">
        <v>35</v>
      </c>
      <c r="B37" s="11" t="s">
        <v>162</v>
      </c>
      <c r="C37" s="12" t="s">
        <v>92</v>
      </c>
      <c r="D37" s="12" t="s">
        <v>163</v>
      </c>
      <c r="E37" s="10" t="s">
        <v>78</v>
      </c>
      <c r="F37" s="13" t="str">
        <f t="shared" si="0"/>
        <v>合格</v>
      </c>
      <c r="G37" s="14" t="s">
        <v>78</v>
      </c>
      <c r="H37" s="13" t="str">
        <f t="shared" si="1"/>
        <v>合格</v>
      </c>
      <c r="I37" s="10">
        <v>5</v>
      </c>
      <c r="J37" s="13" t="str">
        <f t="shared" si="2"/>
        <v>合格</v>
      </c>
      <c r="K37" s="14" t="s">
        <v>79</v>
      </c>
      <c r="L37" s="13" t="str">
        <f t="shared" si="3"/>
        <v>合格</v>
      </c>
      <c r="M37" s="14" t="s">
        <v>79</v>
      </c>
      <c r="N37" s="13" t="str">
        <f t="shared" si="4"/>
        <v>合格</v>
      </c>
      <c r="O37" s="17">
        <v>7.29</v>
      </c>
      <c r="P37" s="13" t="str">
        <f t="shared" si="5"/>
        <v>合格</v>
      </c>
      <c r="Q37" s="20">
        <v>0.5</v>
      </c>
      <c r="R37" s="13" t="str">
        <f t="shared" si="6"/>
        <v>合格</v>
      </c>
      <c r="S37" s="21">
        <v>64.1</v>
      </c>
      <c r="T37" s="13" t="str">
        <f t="shared" si="7"/>
        <v>合格</v>
      </c>
      <c r="U37" s="22">
        <v>0.941</v>
      </c>
      <c r="V37" s="13" t="str">
        <f t="shared" si="21"/>
        <v>合格</v>
      </c>
      <c r="W37" s="24">
        <v>0.04</v>
      </c>
      <c r="X37" s="13" t="str">
        <f t="shared" si="22"/>
        <v>合格</v>
      </c>
      <c r="Y37" s="10">
        <v>72</v>
      </c>
      <c r="Z37" s="13" t="str">
        <f t="shared" si="8"/>
        <v>合格</v>
      </c>
      <c r="AA37" s="27">
        <v>0.005</v>
      </c>
      <c r="AB37" s="13" t="str">
        <f t="shared" si="24"/>
        <v>合格</v>
      </c>
      <c r="AC37" s="28">
        <v>0.261</v>
      </c>
      <c r="AD37" s="13" t="str">
        <f t="shared" si="9"/>
        <v>合格</v>
      </c>
      <c r="AE37" s="17">
        <v>11.1</v>
      </c>
      <c r="AF37" s="13" t="str">
        <f t="shared" si="10"/>
        <v>合格</v>
      </c>
      <c r="AG37" s="28">
        <v>0.398</v>
      </c>
      <c r="AH37" s="13" t="str">
        <f t="shared" si="11"/>
        <v>合格</v>
      </c>
      <c r="AI37" s="28">
        <v>6.28</v>
      </c>
      <c r="AJ37" s="13" t="str">
        <f t="shared" si="12"/>
        <v>合格</v>
      </c>
      <c r="AK37" s="28" t="s">
        <v>82</v>
      </c>
      <c r="AL37" s="13" t="str">
        <f t="shared" si="13"/>
        <v>合格</v>
      </c>
      <c r="AM37" s="28" t="s">
        <v>82</v>
      </c>
      <c r="AN37" s="13" t="str">
        <f t="shared" si="14"/>
        <v>合格</v>
      </c>
      <c r="AO37" s="29" t="s">
        <v>83</v>
      </c>
      <c r="AP37" s="13" t="str">
        <f t="shared" si="27"/>
        <v>合格</v>
      </c>
      <c r="AQ37" s="28">
        <v>0.16</v>
      </c>
      <c r="AR37" s="13" t="str">
        <f t="shared" si="23"/>
        <v>合格</v>
      </c>
      <c r="AS37" s="28">
        <v>0.071</v>
      </c>
      <c r="AT37" s="13" t="str">
        <f t="shared" si="15"/>
        <v>合格</v>
      </c>
      <c r="AU37" s="14" t="s">
        <v>84</v>
      </c>
      <c r="AV37" s="13" t="str">
        <f t="shared" si="26"/>
        <v>合格</v>
      </c>
      <c r="AW37" s="14" t="s">
        <v>85</v>
      </c>
      <c r="AX37" s="13" t="str">
        <f t="shared" si="16"/>
        <v>合格</v>
      </c>
      <c r="AY37" s="14" t="s">
        <v>86</v>
      </c>
      <c r="AZ37" s="13" t="str">
        <f t="shared" si="17"/>
        <v>合格</v>
      </c>
      <c r="BA37" s="31">
        <v>0.000398</v>
      </c>
      <c r="BB37" s="13" t="str">
        <f t="shared" si="18"/>
        <v>合格</v>
      </c>
      <c r="BC37" s="14" t="s">
        <v>88</v>
      </c>
      <c r="BD37" s="17" t="s">
        <v>89</v>
      </c>
      <c r="BE37" s="17">
        <v>0.46</v>
      </c>
      <c r="BF37" s="13" t="str">
        <f t="shared" si="19"/>
        <v>合格</v>
      </c>
      <c r="BG37" s="14">
        <v>0.0669</v>
      </c>
      <c r="BH37" s="13" t="str">
        <f t="shared" si="20"/>
        <v>合格</v>
      </c>
      <c r="BI37" s="28">
        <v>0.0435</v>
      </c>
      <c r="BJ37" s="13" t="str">
        <f t="shared" si="28"/>
        <v>合格</v>
      </c>
      <c r="BK37" s="14">
        <v>0.00473</v>
      </c>
      <c r="BL37" s="13" t="str">
        <f t="shared" si="29"/>
        <v>合格</v>
      </c>
      <c r="BM37" s="14" t="s">
        <v>128</v>
      </c>
      <c r="BN37" s="13" t="str">
        <f t="shared" si="30"/>
        <v>合格</v>
      </c>
      <c r="BO37" s="14" t="s">
        <v>129</v>
      </c>
      <c r="BP37" s="13" t="str">
        <f t="shared" si="31"/>
        <v>合格</v>
      </c>
      <c r="BQ37" s="14">
        <v>0.806</v>
      </c>
      <c r="BR37" s="13" t="s">
        <v>89</v>
      </c>
      <c r="BS37" s="14" t="s">
        <v>133</v>
      </c>
      <c r="BT37" s="13" t="str">
        <f t="shared" si="32"/>
        <v>合格</v>
      </c>
      <c r="BU37" s="14">
        <v>0.0459</v>
      </c>
      <c r="BV37" s="13" t="str">
        <f t="shared" si="33"/>
        <v>合格</v>
      </c>
    </row>
    <row r="38" customHeight="1" spans="1:74">
      <c r="A38" s="10">
        <v>36</v>
      </c>
      <c r="B38" s="11" t="s">
        <v>164</v>
      </c>
      <c r="C38" s="12" t="s">
        <v>76</v>
      </c>
      <c r="D38" s="12" t="s">
        <v>165</v>
      </c>
      <c r="E38" s="10" t="s">
        <v>78</v>
      </c>
      <c r="F38" s="13" t="str">
        <f t="shared" si="0"/>
        <v>合格</v>
      </c>
      <c r="G38" s="14" t="s">
        <v>78</v>
      </c>
      <c r="H38" s="13" t="str">
        <f t="shared" si="1"/>
        <v>合格</v>
      </c>
      <c r="I38" s="10">
        <v>5</v>
      </c>
      <c r="J38" s="13" t="str">
        <f t="shared" si="2"/>
        <v>合格</v>
      </c>
      <c r="K38" s="14" t="s">
        <v>79</v>
      </c>
      <c r="L38" s="13" t="str">
        <f t="shared" si="3"/>
        <v>合格</v>
      </c>
      <c r="M38" s="14" t="s">
        <v>79</v>
      </c>
      <c r="N38" s="13" t="str">
        <f t="shared" si="4"/>
        <v>合格</v>
      </c>
      <c r="O38" s="17">
        <v>7.72</v>
      </c>
      <c r="P38" s="13" t="str">
        <f t="shared" si="5"/>
        <v>合格</v>
      </c>
      <c r="Q38" s="20">
        <v>0.5</v>
      </c>
      <c r="R38" s="13" t="str">
        <f t="shared" si="6"/>
        <v>合格</v>
      </c>
      <c r="S38" s="21">
        <v>20</v>
      </c>
      <c r="T38" s="13" t="str">
        <f t="shared" si="7"/>
        <v>合格</v>
      </c>
      <c r="U38" s="22">
        <v>0.0392</v>
      </c>
      <c r="V38" s="13" t="str">
        <f t="shared" si="21"/>
        <v>合格</v>
      </c>
      <c r="W38" s="24">
        <v>0.02</v>
      </c>
      <c r="X38" s="13" t="str">
        <f t="shared" si="22"/>
        <v>合格</v>
      </c>
      <c r="Y38" s="10">
        <v>25</v>
      </c>
      <c r="Z38" s="13" t="str">
        <f t="shared" si="8"/>
        <v>合格</v>
      </c>
      <c r="AA38" s="27">
        <v>0.006</v>
      </c>
      <c r="AB38" s="13" t="str">
        <f t="shared" si="24"/>
        <v>合格</v>
      </c>
      <c r="AC38" s="28">
        <v>0.061</v>
      </c>
      <c r="AD38" s="13" t="str">
        <f t="shared" si="9"/>
        <v>合格</v>
      </c>
      <c r="AE38" s="17">
        <v>0.771</v>
      </c>
      <c r="AF38" s="13" t="str">
        <f t="shared" si="10"/>
        <v>合格</v>
      </c>
      <c r="AG38" s="28">
        <v>0.215</v>
      </c>
      <c r="AH38" s="13" t="str">
        <f t="shared" si="11"/>
        <v>合格</v>
      </c>
      <c r="AI38" s="28" t="s">
        <v>117</v>
      </c>
      <c r="AJ38" s="13" t="str">
        <f t="shared" si="12"/>
        <v>合格</v>
      </c>
      <c r="AK38" s="28" t="s">
        <v>82</v>
      </c>
      <c r="AL38" s="13" t="str">
        <f t="shared" si="13"/>
        <v>合格</v>
      </c>
      <c r="AM38" s="28" t="s">
        <v>82</v>
      </c>
      <c r="AN38" s="13" t="str">
        <f t="shared" si="14"/>
        <v>合格</v>
      </c>
      <c r="AO38" s="29" t="s">
        <v>83</v>
      </c>
      <c r="AP38" s="13" t="str">
        <f t="shared" si="27"/>
        <v>合格</v>
      </c>
      <c r="AQ38" s="28">
        <v>0.135</v>
      </c>
      <c r="AR38" s="13" t="str">
        <f t="shared" si="23"/>
        <v>合格</v>
      </c>
      <c r="AS38" s="28">
        <v>0.067</v>
      </c>
      <c r="AT38" s="13" t="str">
        <f t="shared" si="15"/>
        <v>合格</v>
      </c>
      <c r="AU38" s="14" t="s">
        <v>84</v>
      </c>
      <c r="AV38" s="13" t="str">
        <f t="shared" si="26"/>
        <v>合格</v>
      </c>
      <c r="AW38" s="14" t="s">
        <v>85</v>
      </c>
      <c r="AX38" s="13" t="str">
        <f t="shared" si="16"/>
        <v>合格</v>
      </c>
      <c r="AY38" s="14" t="s">
        <v>86</v>
      </c>
      <c r="AZ38" s="13" t="str">
        <f t="shared" si="17"/>
        <v>合格</v>
      </c>
      <c r="BA38" s="14" t="s">
        <v>87</v>
      </c>
      <c r="BB38" s="13" t="str">
        <f t="shared" si="18"/>
        <v>合格</v>
      </c>
      <c r="BC38" s="14" t="s">
        <v>88</v>
      </c>
      <c r="BD38" s="17" t="s">
        <v>89</v>
      </c>
      <c r="BE38" s="17">
        <v>0.45</v>
      </c>
      <c r="BF38" s="13" t="str">
        <f t="shared" si="19"/>
        <v>合格</v>
      </c>
      <c r="BG38" s="14" t="s">
        <v>126</v>
      </c>
      <c r="BH38" s="13" t="str">
        <f t="shared" si="20"/>
        <v>合格</v>
      </c>
      <c r="BI38" s="28">
        <v>0.0209</v>
      </c>
      <c r="BJ38" s="13" t="str">
        <f t="shared" si="28"/>
        <v>合格</v>
      </c>
      <c r="BK38" s="14">
        <v>0.00184</v>
      </c>
      <c r="BL38" s="13" t="str">
        <f t="shared" si="29"/>
        <v>合格</v>
      </c>
      <c r="BM38" s="14" t="s">
        <v>128</v>
      </c>
      <c r="BN38" s="13" t="str">
        <f t="shared" si="30"/>
        <v>合格</v>
      </c>
      <c r="BO38" s="14" t="s">
        <v>129</v>
      </c>
      <c r="BP38" s="13" t="str">
        <f t="shared" si="31"/>
        <v>合格</v>
      </c>
      <c r="BQ38" s="14">
        <v>0.382</v>
      </c>
      <c r="BR38" s="13" t="s">
        <v>89</v>
      </c>
      <c r="BS38" s="14" t="s">
        <v>133</v>
      </c>
      <c r="BT38" s="13" t="str">
        <f t="shared" si="32"/>
        <v>合格</v>
      </c>
      <c r="BU38" s="14" t="s">
        <v>130</v>
      </c>
      <c r="BV38" s="13" t="str">
        <f t="shared" si="33"/>
        <v>合格</v>
      </c>
    </row>
    <row r="39" customHeight="1" spans="1:74">
      <c r="A39" s="10">
        <v>37</v>
      </c>
      <c r="B39" s="11" t="s">
        <v>166</v>
      </c>
      <c r="C39" s="12" t="s">
        <v>92</v>
      </c>
      <c r="D39" s="12" t="s">
        <v>167</v>
      </c>
      <c r="E39" s="10" t="s">
        <v>78</v>
      </c>
      <c r="F39" s="13" t="str">
        <f t="shared" si="0"/>
        <v>合格</v>
      </c>
      <c r="G39" s="14" t="s">
        <v>78</v>
      </c>
      <c r="H39" s="13" t="str">
        <f t="shared" si="1"/>
        <v>合格</v>
      </c>
      <c r="I39" s="10">
        <v>5</v>
      </c>
      <c r="J39" s="13" t="str">
        <f t="shared" si="2"/>
        <v>合格</v>
      </c>
      <c r="K39" s="14" t="s">
        <v>79</v>
      </c>
      <c r="L39" s="13" t="str">
        <f t="shared" si="3"/>
        <v>合格</v>
      </c>
      <c r="M39" s="14" t="s">
        <v>79</v>
      </c>
      <c r="N39" s="13" t="str">
        <f t="shared" si="4"/>
        <v>合格</v>
      </c>
      <c r="O39" s="17">
        <v>7.86</v>
      </c>
      <c r="P39" s="13" t="str">
        <f t="shared" si="5"/>
        <v>合格</v>
      </c>
      <c r="Q39" s="20">
        <v>0.5</v>
      </c>
      <c r="R39" s="13" t="str">
        <f t="shared" si="6"/>
        <v>合格</v>
      </c>
      <c r="S39" s="21">
        <v>24</v>
      </c>
      <c r="T39" s="13" t="str">
        <f t="shared" si="7"/>
        <v>合格</v>
      </c>
      <c r="U39" s="22">
        <v>0.0408</v>
      </c>
      <c r="V39" s="13" t="str">
        <f t="shared" si="21"/>
        <v>合格</v>
      </c>
      <c r="W39" s="24">
        <v>0.03</v>
      </c>
      <c r="X39" s="13" t="str">
        <f t="shared" si="22"/>
        <v>合格</v>
      </c>
      <c r="Y39" s="10">
        <v>26</v>
      </c>
      <c r="Z39" s="13" t="str">
        <f t="shared" si="8"/>
        <v>合格</v>
      </c>
      <c r="AA39" s="27">
        <v>0.007</v>
      </c>
      <c r="AB39" s="13" t="str">
        <f t="shared" si="24"/>
        <v>合格</v>
      </c>
      <c r="AC39" s="28">
        <v>0.067</v>
      </c>
      <c r="AD39" s="13" t="str">
        <f t="shared" si="9"/>
        <v>合格</v>
      </c>
      <c r="AE39" s="17">
        <v>1.08</v>
      </c>
      <c r="AF39" s="13" t="str">
        <f t="shared" si="10"/>
        <v>合格</v>
      </c>
      <c r="AG39" s="28">
        <v>0.244</v>
      </c>
      <c r="AH39" s="13" t="str">
        <f t="shared" si="11"/>
        <v>合格</v>
      </c>
      <c r="AI39" s="28" t="s">
        <v>117</v>
      </c>
      <c r="AJ39" s="13" t="str">
        <f t="shared" si="12"/>
        <v>合格</v>
      </c>
      <c r="AK39" s="28" t="s">
        <v>82</v>
      </c>
      <c r="AL39" s="13" t="str">
        <f t="shared" si="13"/>
        <v>合格</v>
      </c>
      <c r="AM39" s="28" t="s">
        <v>82</v>
      </c>
      <c r="AN39" s="13" t="str">
        <f t="shared" si="14"/>
        <v>合格</v>
      </c>
      <c r="AO39" s="29" t="s">
        <v>83</v>
      </c>
      <c r="AP39" s="13" t="str">
        <f t="shared" si="27"/>
        <v>合格</v>
      </c>
      <c r="AQ39" s="28">
        <v>0.129</v>
      </c>
      <c r="AR39" s="13" t="str">
        <f t="shared" si="23"/>
        <v>合格</v>
      </c>
      <c r="AS39" s="28">
        <v>0.071</v>
      </c>
      <c r="AT39" s="13" t="str">
        <f t="shared" si="15"/>
        <v>合格</v>
      </c>
      <c r="AU39" s="14" t="s">
        <v>84</v>
      </c>
      <c r="AV39" s="13" t="str">
        <f t="shared" si="26"/>
        <v>合格</v>
      </c>
      <c r="AW39" s="14" t="s">
        <v>85</v>
      </c>
      <c r="AX39" s="13" t="str">
        <f t="shared" si="16"/>
        <v>合格</v>
      </c>
      <c r="AY39" s="14" t="s">
        <v>86</v>
      </c>
      <c r="AZ39" s="13" t="str">
        <f t="shared" si="17"/>
        <v>合格</v>
      </c>
      <c r="BA39" s="31">
        <v>0.000115</v>
      </c>
      <c r="BB39" s="13" t="str">
        <f t="shared" si="18"/>
        <v>合格</v>
      </c>
      <c r="BC39" s="14" t="s">
        <v>88</v>
      </c>
      <c r="BD39" s="17" t="s">
        <v>89</v>
      </c>
      <c r="BE39" s="17">
        <v>0.1</v>
      </c>
      <c r="BF39" s="13" t="str">
        <f t="shared" si="19"/>
        <v>合格</v>
      </c>
      <c r="BG39" s="14">
        <v>0.0288</v>
      </c>
      <c r="BH39" s="13" t="str">
        <f t="shared" si="20"/>
        <v>合格</v>
      </c>
      <c r="BI39" s="28">
        <v>0.021</v>
      </c>
      <c r="BJ39" s="13" t="str">
        <f t="shared" si="28"/>
        <v>合格</v>
      </c>
      <c r="BK39" s="14">
        <v>0.00162</v>
      </c>
      <c r="BL39" s="13" t="str">
        <f t="shared" si="29"/>
        <v>合格</v>
      </c>
      <c r="BM39" s="14" t="s">
        <v>128</v>
      </c>
      <c r="BN39" s="13" t="str">
        <f t="shared" si="30"/>
        <v>合格</v>
      </c>
      <c r="BO39" s="14" t="s">
        <v>129</v>
      </c>
      <c r="BP39" s="13" t="str">
        <f t="shared" si="31"/>
        <v>合格</v>
      </c>
      <c r="BQ39" s="14">
        <v>0.38</v>
      </c>
      <c r="BR39" s="13" t="s">
        <v>89</v>
      </c>
      <c r="BS39" s="14" t="s">
        <v>133</v>
      </c>
      <c r="BT39" s="13" t="str">
        <f t="shared" si="32"/>
        <v>合格</v>
      </c>
      <c r="BU39" s="14" t="s">
        <v>130</v>
      </c>
      <c r="BV39" s="13" t="str">
        <f t="shared" si="33"/>
        <v>合格</v>
      </c>
    </row>
    <row r="40" customHeight="1" spans="1:74">
      <c r="A40" s="10">
        <v>38</v>
      </c>
      <c r="B40" s="11" t="s">
        <v>168</v>
      </c>
      <c r="C40" s="12" t="s">
        <v>169</v>
      </c>
      <c r="D40" s="12" t="s">
        <v>170</v>
      </c>
      <c r="E40" s="10" t="s">
        <v>78</v>
      </c>
      <c r="F40" s="13" t="str">
        <f t="shared" ref="F40:F53" si="34">IF(E40&lt;=100,"合格",IF(E40="未检出","合格","不合格"))</f>
        <v>合格</v>
      </c>
      <c r="G40" s="14" t="s">
        <v>78</v>
      </c>
      <c r="H40" s="13" t="str">
        <f t="shared" ref="H40:H53" si="35">IF(G40="未检出","合格",IF(G40="未检出","合格","不合格"))</f>
        <v>合格</v>
      </c>
      <c r="I40" s="10">
        <v>5</v>
      </c>
      <c r="J40" s="13" t="str">
        <f t="shared" ref="J40:J53" si="36">IF(I40&lt;=15,"合格",IF(I40="未检出","合格","不合格"))</f>
        <v>合格</v>
      </c>
      <c r="K40" s="14" t="s">
        <v>79</v>
      </c>
      <c r="L40" s="13" t="str">
        <f t="shared" ref="L40:L53" si="37">IF(K40="无","合格",IF(K40="有","不合格"))</f>
        <v>合格</v>
      </c>
      <c r="M40" s="14" t="s">
        <v>79</v>
      </c>
      <c r="N40" s="13" t="str">
        <f t="shared" ref="N40:N53" si="38">IF(M40="无","合格",IF(M40="有","不合格"))</f>
        <v>合格</v>
      </c>
      <c r="O40" s="17">
        <v>7.01</v>
      </c>
      <c r="P40" s="13" t="str">
        <f t="shared" ref="P40:P53" si="39">IF(O40&lt;6.5,"不合格",IF(O40&lt;=8.5,"合格","不合格"))</f>
        <v>合格</v>
      </c>
      <c r="Q40" s="20">
        <v>0.5</v>
      </c>
      <c r="R40" s="13" t="str">
        <f t="shared" ref="R40:R53" si="40">IF(Q40&lt;=1,"合格","不合格")</f>
        <v>合格</v>
      </c>
      <c r="S40" s="21">
        <v>64.1</v>
      </c>
      <c r="T40" s="13" t="str">
        <f t="shared" ref="T40:T48" si="41">IF(S40&lt;=450,"合格","不合格")</f>
        <v>合格</v>
      </c>
      <c r="U40" s="22">
        <v>2.04</v>
      </c>
      <c r="V40" s="13" t="str">
        <f t="shared" ref="V40:V48" si="42">IF(U40="＜0.05","合格",IF(U40&lt;=3,"合格","不合格"))</f>
        <v>合格</v>
      </c>
      <c r="W40" s="24">
        <v>0.04</v>
      </c>
      <c r="X40" s="13" t="str">
        <f t="shared" ref="X40:X48" si="43">IF(W40="＜0.02","合格",IF(W40&lt;=0.5,"合格","不合格"))</f>
        <v>合格</v>
      </c>
      <c r="Y40" s="10">
        <v>65</v>
      </c>
      <c r="Z40" s="13" t="str">
        <f t="shared" ref="Z40:Z48" si="44">IF(Y40&lt;=1000,"合格","不合格")</f>
        <v>合格</v>
      </c>
      <c r="AA40" s="27" t="s">
        <v>80</v>
      </c>
      <c r="AB40" s="13" t="str">
        <f t="shared" ref="AB40:AB48" si="45">IF(AA40="＜0.004","合格",IF(AA40&lt;=0.05,"合格","不合格"))</f>
        <v>合格</v>
      </c>
      <c r="AC40" s="28">
        <v>0.256</v>
      </c>
      <c r="AD40" s="13" t="str">
        <f t="shared" ref="AD40:AD48" si="46">IF(AC40="＜0.1","合格",IF(AC40&lt;=1,"合格","不合格"))</f>
        <v>合格</v>
      </c>
      <c r="AE40" s="17">
        <v>10.6</v>
      </c>
      <c r="AF40" s="13" t="str">
        <f t="shared" ref="AF40:AF48" si="47">IF(AE40&lt;=250,"合格","不合格")</f>
        <v>合格</v>
      </c>
      <c r="AG40" s="28">
        <v>0.385</v>
      </c>
      <c r="AH40" s="13" t="str">
        <f t="shared" ref="AH40:AH48" si="48">IF(AG40="＜0.15","合格",IF(AG40&lt;=10,"合格","不合格"))</f>
        <v>合格</v>
      </c>
      <c r="AI40" s="28">
        <v>6.09</v>
      </c>
      <c r="AJ40" s="13" t="str">
        <f t="shared" ref="AJ40:AJ48" si="49">IF(AI40="＜0.75","合格",IF(AI40&lt;=250,"合格","不合格"))</f>
        <v>合格</v>
      </c>
      <c r="AK40" s="28" t="s">
        <v>82</v>
      </c>
      <c r="AL40" s="13" t="str">
        <f t="shared" ref="AL40:AL53" si="50">IF(AK40="＜0.05","合格",IF(AK40&lt;=1,"合格","不合格"))</f>
        <v>合格</v>
      </c>
      <c r="AM40" s="28" t="s">
        <v>82</v>
      </c>
      <c r="AN40" s="13" t="str">
        <f t="shared" ref="AN40:AN53" si="51">IF(AM40="＜0.05","合格",IF(AM40&lt;=0.3,"合格","不合格"))</f>
        <v>合格</v>
      </c>
      <c r="AO40" s="29" t="s">
        <v>83</v>
      </c>
      <c r="AP40" s="13" t="str">
        <f t="shared" ref="AP40:AP53" si="52">IF(AO40="＜0.0025","合格",IF(AO40&lt;=0.01,"合格","不合格"))</f>
        <v>合格</v>
      </c>
      <c r="AQ40" s="28">
        <v>0.133</v>
      </c>
      <c r="AR40" s="13" t="str">
        <f t="shared" ref="AR40:AR53" si="53">IF(AQ40="＜0.05","合格",IF(AQ40&lt;=1,"合格","不合格"))</f>
        <v>合格</v>
      </c>
      <c r="AS40" s="28">
        <v>0.085</v>
      </c>
      <c r="AT40" s="13" t="str">
        <f t="shared" ref="AT40:AT53" si="54">IF(AS40="＜0.05","合格",IF(AS40&lt;=0.1,"合格","不合格"))</f>
        <v>合格</v>
      </c>
      <c r="AU40" s="14" t="s">
        <v>84</v>
      </c>
      <c r="AV40" s="13" t="str">
        <f t="shared" ref="AV40:AV53" si="55">IF(AU40="＜0.0005","合格",IF(AU40&lt;=0.005,"合格","不合格"))</f>
        <v>合格</v>
      </c>
      <c r="AW40" s="14">
        <v>0.014</v>
      </c>
      <c r="AX40" s="13" t="str">
        <f t="shared" ref="AX40:AX53" si="56">IF(AW40="＜0.01","合格",IF(AW40&lt;=0.2,"合格","不合格"))</f>
        <v>合格</v>
      </c>
      <c r="AY40" s="14" t="s">
        <v>86</v>
      </c>
      <c r="AZ40" s="13" t="str">
        <f t="shared" ref="AZ40:AZ53" si="57">IF(AY40="＜0.001","合格",IF(AY40&lt;=0.01,"合格","不合格"))</f>
        <v>合格</v>
      </c>
      <c r="BA40" s="14" t="s">
        <v>87</v>
      </c>
      <c r="BB40" s="13" t="str">
        <f t="shared" ref="BB40:BB48" si="58">IF(BA40="＜0.0001","合格",IF(BA40&lt;=0.001,"合格","不合格"))</f>
        <v>合格</v>
      </c>
      <c r="BC40" s="14" t="s">
        <v>88</v>
      </c>
      <c r="BD40" s="17" t="s">
        <v>89</v>
      </c>
      <c r="BE40" s="17" t="s">
        <v>90</v>
      </c>
      <c r="BF40" s="17" t="s">
        <v>90</v>
      </c>
      <c r="BG40" s="17" t="s">
        <v>90</v>
      </c>
      <c r="BH40" s="13" t="str">
        <f t="shared" ref="BH40:BH48" si="59">IF(BG40="-","-",IF(BG40&lt;=0.7,"合格",IF(BG40="＜0.005","合格","不合格")))</f>
        <v>-</v>
      </c>
      <c r="BI40" s="28" t="s">
        <v>90</v>
      </c>
      <c r="BJ40" s="28" t="s">
        <v>90</v>
      </c>
      <c r="BK40" s="14" t="s">
        <v>90</v>
      </c>
      <c r="BL40" s="13" t="s">
        <v>90</v>
      </c>
      <c r="BM40" s="14" t="s">
        <v>90</v>
      </c>
      <c r="BN40" s="13" t="s">
        <v>90</v>
      </c>
      <c r="BO40" s="14" t="s">
        <v>90</v>
      </c>
      <c r="BP40" s="13" t="s">
        <v>90</v>
      </c>
      <c r="BQ40" s="14" t="s">
        <v>90</v>
      </c>
      <c r="BR40" s="13" t="s">
        <v>90</v>
      </c>
      <c r="BS40" s="14" t="s">
        <v>90</v>
      </c>
      <c r="BT40" s="13" t="s">
        <v>90</v>
      </c>
      <c r="BU40" s="14" t="s">
        <v>90</v>
      </c>
      <c r="BV40" s="13" t="s">
        <v>90</v>
      </c>
    </row>
    <row r="41" customHeight="1" spans="1:74">
      <c r="A41" s="10">
        <v>39</v>
      </c>
      <c r="B41" s="11" t="s">
        <v>171</v>
      </c>
      <c r="C41" s="12" t="s">
        <v>169</v>
      </c>
      <c r="D41" s="12" t="s">
        <v>170</v>
      </c>
      <c r="E41" s="10" t="s">
        <v>78</v>
      </c>
      <c r="F41" s="13" t="str">
        <f t="shared" si="34"/>
        <v>合格</v>
      </c>
      <c r="G41" s="14" t="s">
        <v>78</v>
      </c>
      <c r="H41" s="13" t="str">
        <f t="shared" si="35"/>
        <v>合格</v>
      </c>
      <c r="I41" s="10">
        <v>5</v>
      </c>
      <c r="J41" s="13" t="str">
        <f t="shared" si="36"/>
        <v>合格</v>
      </c>
      <c r="K41" s="14" t="s">
        <v>79</v>
      </c>
      <c r="L41" s="13" t="str">
        <f t="shared" si="37"/>
        <v>合格</v>
      </c>
      <c r="M41" s="14" t="s">
        <v>79</v>
      </c>
      <c r="N41" s="13" t="str">
        <f t="shared" si="38"/>
        <v>合格</v>
      </c>
      <c r="O41" s="17">
        <v>7.24</v>
      </c>
      <c r="P41" s="13" t="str">
        <f t="shared" si="39"/>
        <v>合格</v>
      </c>
      <c r="Q41" s="20">
        <v>0.5</v>
      </c>
      <c r="R41" s="13" t="str">
        <f t="shared" si="40"/>
        <v>合格</v>
      </c>
      <c r="S41" s="21">
        <v>24</v>
      </c>
      <c r="T41" s="13" t="str">
        <f t="shared" si="41"/>
        <v>合格</v>
      </c>
      <c r="U41" s="22">
        <v>0.392</v>
      </c>
      <c r="V41" s="13" t="str">
        <f t="shared" si="42"/>
        <v>合格</v>
      </c>
      <c r="W41" s="24">
        <v>0.02</v>
      </c>
      <c r="X41" s="13" t="str">
        <f t="shared" si="43"/>
        <v>合格</v>
      </c>
      <c r="Y41" s="10">
        <v>29</v>
      </c>
      <c r="Z41" s="13" t="str">
        <f t="shared" si="44"/>
        <v>合格</v>
      </c>
      <c r="AA41" s="27">
        <v>0.004</v>
      </c>
      <c r="AB41" s="13" t="str">
        <f t="shared" si="45"/>
        <v>合格</v>
      </c>
      <c r="AC41" s="28">
        <v>0.134</v>
      </c>
      <c r="AD41" s="13" t="str">
        <f t="shared" si="46"/>
        <v>合格</v>
      </c>
      <c r="AE41" s="17">
        <v>1.49</v>
      </c>
      <c r="AF41" s="13" t="str">
        <f t="shared" si="47"/>
        <v>合格</v>
      </c>
      <c r="AG41" s="28">
        <v>0.476</v>
      </c>
      <c r="AH41" s="13" t="str">
        <f t="shared" si="48"/>
        <v>合格</v>
      </c>
      <c r="AI41" s="28">
        <v>2.52</v>
      </c>
      <c r="AJ41" s="13" t="str">
        <f t="shared" si="49"/>
        <v>合格</v>
      </c>
      <c r="AK41" s="28" t="s">
        <v>82</v>
      </c>
      <c r="AL41" s="13" t="str">
        <f t="shared" si="50"/>
        <v>合格</v>
      </c>
      <c r="AM41" s="28" t="s">
        <v>82</v>
      </c>
      <c r="AN41" s="13" t="str">
        <f t="shared" si="51"/>
        <v>合格</v>
      </c>
      <c r="AO41" s="29" t="s">
        <v>83</v>
      </c>
      <c r="AP41" s="13" t="str">
        <f t="shared" si="52"/>
        <v>合格</v>
      </c>
      <c r="AQ41" s="28">
        <v>0.158</v>
      </c>
      <c r="AR41" s="13" t="str">
        <f t="shared" si="53"/>
        <v>合格</v>
      </c>
      <c r="AS41" s="28">
        <v>0.099</v>
      </c>
      <c r="AT41" s="13" t="str">
        <f t="shared" si="54"/>
        <v>合格</v>
      </c>
      <c r="AU41" s="14" t="s">
        <v>84</v>
      </c>
      <c r="AV41" s="13" t="str">
        <f t="shared" si="55"/>
        <v>合格</v>
      </c>
      <c r="AW41" s="14" t="s">
        <v>85</v>
      </c>
      <c r="AX41" s="13" t="str">
        <f t="shared" si="56"/>
        <v>合格</v>
      </c>
      <c r="AY41" s="14" t="s">
        <v>86</v>
      </c>
      <c r="AZ41" s="13" t="str">
        <f t="shared" si="57"/>
        <v>合格</v>
      </c>
      <c r="BA41" s="14" t="s">
        <v>87</v>
      </c>
      <c r="BB41" s="13" t="str">
        <f t="shared" si="58"/>
        <v>合格</v>
      </c>
      <c r="BC41" s="14" t="s">
        <v>88</v>
      </c>
      <c r="BD41" s="17" t="s">
        <v>89</v>
      </c>
      <c r="BE41" s="17" t="s">
        <v>90</v>
      </c>
      <c r="BF41" s="17" t="s">
        <v>90</v>
      </c>
      <c r="BG41" s="17" t="s">
        <v>90</v>
      </c>
      <c r="BH41" s="13" t="str">
        <f t="shared" si="59"/>
        <v>-</v>
      </c>
      <c r="BI41" s="28" t="s">
        <v>90</v>
      </c>
      <c r="BJ41" s="28" t="s">
        <v>90</v>
      </c>
      <c r="BK41" s="14" t="s">
        <v>90</v>
      </c>
      <c r="BL41" s="13" t="s">
        <v>90</v>
      </c>
      <c r="BM41" s="14" t="s">
        <v>90</v>
      </c>
      <c r="BN41" s="13" t="s">
        <v>90</v>
      </c>
      <c r="BO41" s="14" t="s">
        <v>90</v>
      </c>
      <c r="BP41" s="13" t="s">
        <v>90</v>
      </c>
      <c r="BQ41" s="14" t="s">
        <v>90</v>
      </c>
      <c r="BR41" s="13" t="s">
        <v>90</v>
      </c>
      <c r="BS41" s="14" t="s">
        <v>90</v>
      </c>
      <c r="BT41" s="13" t="s">
        <v>90</v>
      </c>
      <c r="BU41" s="14" t="s">
        <v>90</v>
      </c>
      <c r="BV41" s="13" t="s">
        <v>90</v>
      </c>
    </row>
    <row r="42" customHeight="1" spans="1:74">
      <c r="A42" s="10">
        <v>40</v>
      </c>
      <c r="B42" s="11" t="s">
        <v>172</v>
      </c>
      <c r="C42" s="12" t="s">
        <v>169</v>
      </c>
      <c r="D42" s="12" t="s">
        <v>173</v>
      </c>
      <c r="E42" s="10" t="s">
        <v>78</v>
      </c>
      <c r="F42" s="13" t="str">
        <f t="shared" si="34"/>
        <v>合格</v>
      </c>
      <c r="G42" s="14" t="s">
        <v>78</v>
      </c>
      <c r="H42" s="13" t="str">
        <f t="shared" si="35"/>
        <v>合格</v>
      </c>
      <c r="I42" s="10">
        <v>5</v>
      </c>
      <c r="J42" s="13" t="str">
        <f t="shared" si="36"/>
        <v>合格</v>
      </c>
      <c r="K42" s="14" t="s">
        <v>79</v>
      </c>
      <c r="L42" s="13" t="str">
        <f t="shared" si="37"/>
        <v>合格</v>
      </c>
      <c r="M42" s="14" t="s">
        <v>79</v>
      </c>
      <c r="N42" s="13" t="str">
        <f t="shared" si="38"/>
        <v>合格</v>
      </c>
      <c r="O42" s="17">
        <v>7.14</v>
      </c>
      <c r="P42" s="13" t="str">
        <f t="shared" si="39"/>
        <v>合格</v>
      </c>
      <c r="Q42" s="20">
        <v>0.5</v>
      </c>
      <c r="R42" s="13" t="str">
        <f t="shared" si="40"/>
        <v>合格</v>
      </c>
      <c r="S42" s="21">
        <v>122</v>
      </c>
      <c r="T42" s="13" t="str">
        <f t="shared" si="41"/>
        <v>合格</v>
      </c>
      <c r="U42" s="22">
        <v>0.392</v>
      </c>
      <c r="V42" s="13" t="str">
        <f t="shared" si="42"/>
        <v>合格</v>
      </c>
      <c r="W42" s="24">
        <v>0.04</v>
      </c>
      <c r="X42" s="13" t="str">
        <f t="shared" si="43"/>
        <v>合格</v>
      </c>
      <c r="Y42" s="10">
        <v>151</v>
      </c>
      <c r="Z42" s="13" t="str">
        <f t="shared" si="44"/>
        <v>合格</v>
      </c>
      <c r="AA42" s="27">
        <v>0.004</v>
      </c>
      <c r="AB42" s="13" t="str">
        <f t="shared" si="45"/>
        <v>合格</v>
      </c>
      <c r="AC42" s="28">
        <v>0.686</v>
      </c>
      <c r="AD42" s="13" t="str">
        <f t="shared" si="46"/>
        <v>合格</v>
      </c>
      <c r="AE42" s="17">
        <v>7.12</v>
      </c>
      <c r="AF42" s="13" t="str">
        <f t="shared" si="47"/>
        <v>合格</v>
      </c>
      <c r="AG42" s="28">
        <v>1.46</v>
      </c>
      <c r="AH42" s="13" t="str">
        <f t="shared" si="48"/>
        <v>合格</v>
      </c>
      <c r="AI42" s="28">
        <v>5.04</v>
      </c>
      <c r="AJ42" s="13" t="str">
        <f t="shared" si="49"/>
        <v>合格</v>
      </c>
      <c r="AK42" s="28" t="s">
        <v>82</v>
      </c>
      <c r="AL42" s="13" t="str">
        <f t="shared" si="50"/>
        <v>合格</v>
      </c>
      <c r="AM42" s="28" t="s">
        <v>82</v>
      </c>
      <c r="AN42" s="13" t="str">
        <f t="shared" si="51"/>
        <v>合格</v>
      </c>
      <c r="AO42" s="29" t="s">
        <v>83</v>
      </c>
      <c r="AP42" s="13" t="str">
        <f t="shared" si="52"/>
        <v>合格</v>
      </c>
      <c r="AQ42" s="28">
        <v>0.158</v>
      </c>
      <c r="AR42" s="13" t="str">
        <f t="shared" si="53"/>
        <v>合格</v>
      </c>
      <c r="AS42" s="28">
        <v>0.486</v>
      </c>
      <c r="AT42" s="13" t="str">
        <f t="shared" si="54"/>
        <v>不合格</v>
      </c>
      <c r="AU42" s="14">
        <v>0.0019</v>
      </c>
      <c r="AV42" s="13" t="str">
        <f t="shared" si="55"/>
        <v>合格</v>
      </c>
      <c r="AW42" s="14" t="s">
        <v>85</v>
      </c>
      <c r="AX42" s="13" t="str">
        <f t="shared" si="56"/>
        <v>合格</v>
      </c>
      <c r="AY42" s="30">
        <v>0.00273</v>
      </c>
      <c r="AZ42" s="13" t="str">
        <f t="shared" si="57"/>
        <v>合格</v>
      </c>
      <c r="BA42" s="14" t="s">
        <v>87</v>
      </c>
      <c r="BB42" s="13" t="str">
        <f t="shared" si="58"/>
        <v>合格</v>
      </c>
      <c r="BC42" s="14" t="s">
        <v>88</v>
      </c>
      <c r="BD42" s="17" t="s">
        <v>89</v>
      </c>
      <c r="BE42" s="17" t="s">
        <v>90</v>
      </c>
      <c r="BF42" s="17" t="s">
        <v>90</v>
      </c>
      <c r="BG42" s="17" t="s">
        <v>90</v>
      </c>
      <c r="BH42" s="13" t="str">
        <f t="shared" si="59"/>
        <v>-</v>
      </c>
      <c r="BI42" s="28" t="s">
        <v>90</v>
      </c>
      <c r="BJ42" s="28" t="s">
        <v>90</v>
      </c>
      <c r="BK42" s="14" t="s">
        <v>90</v>
      </c>
      <c r="BL42" s="13" t="s">
        <v>90</v>
      </c>
      <c r="BM42" s="14" t="s">
        <v>90</v>
      </c>
      <c r="BN42" s="13" t="s">
        <v>90</v>
      </c>
      <c r="BO42" s="14" t="s">
        <v>90</v>
      </c>
      <c r="BP42" s="13" t="s">
        <v>90</v>
      </c>
      <c r="BQ42" s="14" t="s">
        <v>90</v>
      </c>
      <c r="BR42" s="13" t="s">
        <v>90</v>
      </c>
      <c r="BS42" s="14" t="s">
        <v>90</v>
      </c>
      <c r="BT42" s="13" t="s">
        <v>90</v>
      </c>
      <c r="BU42" s="14" t="s">
        <v>90</v>
      </c>
      <c r="BV42" s="13" t="s">
        <v>90</v>
      </c>
    </row>
    <row r="43" customHeight="1" spans="1:74">
      <c r="A43" s="10">
        <v>41</v>
      </c>
      <c r="B43" s="11" t="s">
        <v>174</v>
      </c>
      <c r="C43" s="12" t="s">
        <v>169</v>
      </c>
      <c r="D43" s="12" t="s">
        <v>173</v>
      </c>
      <c r="E43" s="10" t="s">
        <v>78</v>
      </c>
      <c r="F43" s="13" t="str">
        <f t="shared" si="34"/>
        <v>合格</v>
      </c>
      <c r="G43" s="14" t="s">
        <v>78</v>
      </c>
      <c r="H43" s="13" t="str">
        <f t="shared" si="35"/>
        <v>合格</v>
      </c>
      <c r="I43" s="10">
        <v>5</v>
      </c>
      <c r="J43" s="13" t="str">
        <f t="shared" si="36"/>
        <v>合格</v>
      </c>
      <c r="K43" s="14" t="s">
        <v>79</v>
      </c>
      <c r="L43" s="13" t="str">
        <f t="shared" si="37"/>
        <v>合格</v>
      </c>
      <c r="M43" s="14" t="s">
        <v>79</v>
      </c>
      <c r="N43" s="13" t="str">
        <f t="shared" si="38"/>
        <v>合格</v>
      </c>
      <c r="O43" s="17">
        <v>7.35</v>
      </c>
      <c r="P43" s="13" t="str">
        <f t="shared" si="39"/>
        <v>合格</v>
      </c>
      <c r="Q43" s="20">
        <v>0.5</v>
      </c>
      <c r="R43" s="13" t="str">
        <f t="shared" si="40"/>
        <v>合格</v>
      </c>
      <c r="S43" s="21">
        <v>60.1</v>
      </c>
      <c r="T43" s="13" t="str">
        <f t="shared" si="41"/>
        <v>合格</v>
      </c>
      <c r="U43" s="22">
        <v>1.64</v>
      </c>
      <c r="V43" s="13" t="str">
        <f t="shared" si="42"/>
        <v>合格</v>
      </c>
      <c r="W43" s="24">
        <v>0.03</v>
      </c>
      <c r="X43" s="13" t="str">
        <f t="shared" si="43"/>
        <v>合格</v>
      </c>
      <c r="Y43" s="10">
        <v>75</v>
      </c>
      <c r="Z43" s="13" t="str">
        <f t="shared" si="44"/>
        <v>合格</v>
      </c>
      <c r="AA43" s="27">
        <v>0.004</v>
      </c>
      <c r="AB43" s="13" t="str">
        <f t="shared" si="45"/>
        <v>合格</v>
      </c>
      <c r="AC43" s="28">
        <v>0.267</v>
      </c>
      <c r="AD43" s="13" t="str">
        <f t="shared" si="46"/>
        <v>合格</v>
      </c>
      <c r="AE43" s="17">
        <v>10.8</v>
      </c>
      <c r="AF43" s="13" t="str">
        <f t="shared" si="47"/>
        <v>合格</v>
      </c>
      <c r="AG43" s="28">
        <v>0.866</v>
      </c>
      <c r="AH43" s="13" t="str">
        <f t="shared" si="48"/>
        <v>合格</v>
      </c>
      <c r="AI43" s="28">
        <v>6.35</v>
      </c>
      <c r="AJ43" s="13" t="str">
        <f t="shared" si="49"/>
        <v>合格</v>
      </c>
      <c r="AK43" s="28" t="s">
        <v>82</v>
      </c>
      <c r="AL43" s="13" t="str">
        <f t="shared" si="50"/>
        <v>合格</v>
      </c>
      <c r="AM43" s="28" t="s">
        <v>82</v>
      </c>
      <c r="AN43" s="13" t="str">
        <f t="shared" si="51"/>
        <v>合格</v>
      </c>
      <c r="AO43" s="29" t="s">
        <v>83</v>
      </c>
      <c r="AP43" s="13" t="str">
        <f t="shared" si="52"/>
        <v>合格</v>
      </c>
      <c r="AQ43" s="28">
        <v>0.133</v>
      </c>
      <c r="AR43" s="13" t="str">
        <f t="shared" si="53"/>
        <v>合格</v>
      </c>
      <c r="AS43" s="28">
        <v>0.054</v>
      </c>
      <c r="AT43" s="13" t="str">
        <f t="shared" si="54"/>
        <v>合格</v>
      </c>
      <c r="AU43" s="14" t="s">
        <v>84</v>
      </c>
      <c r="AV43" s="13" t="str">
        <f t="shared" si="55"/>
        <v>合格</v>
      </c>
      <c r="AW43" s="14">
        <v>0.0153</v>
      </c>
      <c r="AX43" s="13" t="str">
        <f t="shared" si="56"/>
        <v>合格</v>
      </c>
      <c r="AY43" s="14" t="s">
        <v>86</v>
      </c>
      <c r="AZ43" s="13" t="str">
        <f t="shared" si="57"/>
        <v>合格</v>
      </c>
      <c r="BA43" s="14" t="s">
        <v>87</v>
      </c>
      <c r="BB43" s="13" t="str">
        <f t="shared" si="58"/>
        <v>合格</v>
      </c>
      <c r="BC43" s="14" t="s">
        <v>88</v>
      </c>
      <c r="BD43" s="17" t="s">
        <v>89</v>
      </c>
      <c r="BE43" s="17" t="s">
        <v>90</v>
      </c>
      <c r="BF43" s="17" t="s">
        <v>90</v>
      </c>
      <c r="BG43" s="17" t="s">
        <v>90</v>
      </c>
      <c r="BH43" s="13" t="str">
        <f t="shared" si="59"/>
        <v>-</v>
      </c>
      <c r="BI43" s="28" t="s">
        <v>90</v>
      </c>
      <c r="BJ43" s="28" t="s">
        <v>90</v>
      </c>
      <c r="BK43" s="14" t="s">
        <v>90</v>
      </c>
      <c r="BL43" s="14" t="s">
        <v>90</v>
      </c>
      <c r="BM43" s="14" t="s">
        <v>90</v>
      </c>
      <c r="BN43" s="14" t="s">
        <v>90</v>
      </c>
      <c r="BO43" s="14" t="s">
        <v>90</v>
      </c>
      <c r="BP43" s="14" t="s">
        <v>90</v>
      </c>
      <c r="BQ43" s="14" t="s">
        <v>90</v>
      </c>
      <c r="BR43" s="14" t="s">
        <v>90</v>
      </c>
      <c r="BS43" s="14" t="s">
        <v>90</v>
      </c>
      <c r="BT43" s="13" t="s">
        <v>90</v>
      </c>
      <c r="BU43" s="14" t="s">
        <v>90</v>
      </c>
      <c r="BV43" s="13" t="s">
        <v>90</v>
      </c>
    </row>
    <row r="44" customHeight="1" spans="1:74">
      <c r="A44" s="10">
        <v>42</v>
      </c>
      <c r="B44" s="11" t="s">
        <v>175</v>
      </c>
      <c r="C44" s="12" t="s">
        <v>92</v>
      </c>
      <c r="D44" s="12" t="s">
        <v>176</v>
      </c>
      <c r="E44" s="10" t="s">
        <v>78</v>
      </c>
      <c r="F44" s="13" t="str">
        <f t="shared" si="34"/>
        <v>合格</v>
      </c>
      <c r="G44" s="14" t="s">
        <v>78</v>
      </c>
      <c r="H44" s="13" t="str">
        <f t="shared" si="35"/>
        <v>合格</v>
      </c>
      <c r="I44" s="10">
        <v>5</v>
      </c>
      <c r="J44" s="13" t="str">
        <f t="shared" si="36"/>
        <v>合格</v>
      </c>
      <c r="K44" s="14" t="s">
        <v>79</v>
      </c>
      <c r="L44" s="13" t="str">
        <f t="shared" si="37"/>
        <v>合格</v>
      </c>
      <c r="M44" s="14" t="s">
        <v>79</v>
      </c>
      <c r="N44" s="13" t="str">
        <f t="shared" si="38"/>
        <v>合格</v>
      </c>
      <c r="O44" s="17">
        <v>7.08</v>
      </c>
      <c r="P44" s="13" t="str">
        <f t="shared" si="39"/>
        <v>合格</v>
      </c>
      <c r="Q44" s="20">
        <v>0.5</v>
      </c>
      <c r="R44" s="13" t="str">
        <f t="shared" si="40"/>
        <v>合格</v>
      </c>
      <c r="S44" s="21">
        <v>124</v>
      </c>
      <c r="T44" s="13" t="str">
        <f t="shared" si="41"/>
        <v>合格</v>
      </c>
      <c r="U44" s="22">
        <v>1.18</v>
      </c>
      <c r="V44" s="13" t="str">
        <f t="shared" si="42"/>
        <v>合格</v>
      </c>
      <c r="W44" s="24">
        <v>0.03</v>
      </c>
      <c r="X44" s="13" t="str">
        <f t="shared" si="43"/>
        <v>合格</v>
      </c>
      <c r="Y44" s="10">
        <v>143</v>
      </c>
      <c r="Z44" s="13" t="str">
        <f t="shared" si="44"/>
        <v>合格</v>
      </c>
      <c r="AA44" s="27">
        <v>0.004</v>
      </c>
      <c r="AB44" s="13" t="str">
        <f t="shared" si="45"/>
        <v>合格</v>
      </c>
      <c r="AC44" s="28">
        <v>0.487</v>
      </c>
      <c r="AD44" s="13" t="str">
        <f t="shared" si="46"/>
        <v>合格</v>
      </c>
      <c r="AE44" s="17">
        <v>4.14</v>
      </c>
      <c r="AF44" s="13" t="str">
        <f t="shared" si="47"/>
        <v>合格</v>
      </c>
      <c r="AG44" s="28">
        <v>1.54</v>
      </c>
      <c r="AH44" s="13" t="str">
        <f t="shared" si="48"/>
        <v>合格</v>
      </c>
      <c r="AI44" s="28">
        <v>6.78</v>
      </c>
      <c r="AJ44" s="13" t="str">
        <f t="shared" si="49"/>
        <v>合格</v>
      </c>
      <c r="AK44" s="28" t="s">
        <v>82</v>
      </c>
      <c r="AL44" s="13" t="str">
        <f t="shared" si="50"/>
        <v>合格</v>
      </c>
      <c r="AM44" s="28" t="s">
        <v>82</v>
      </c>
      <c r="AN44" s="13" t="str">
        <f t="shared" si="51"/>
        <v>合格</v>
      </c>
      <c r="AO44" s="29" t="s">
        <v>83</v>
      </c>
      <c r="AP44" s="13" t="str">
        <f t="shared" si="52"/>
        <v>合格</v>
      </c>
      <c r="AQ44" s="28">
        <v>0.137</v>
      </c>
      <c r="AR44" s="13" t="str">
        <f t="shared" si="53"/>
        <v>合格</v>
      </c>
      <c r="AS44" s="28">
        <v>0.381</v>
      </c>
      <c r="AT44" s="13" t="str">
        <f t="shared" si="54"/>
        <v>不合格</v>
      </c>
      <c r="AU44" s="14">
        <v>0.0015</v>
      </c>
      <c r="AV44" s="13" t="str">
        <f t="shared" si="55"/>
        <v>合格</v>
      </c>
      <c r="AW44" s="14" t="s">
        <v>85</v>
      </c>
      <c r="AX44" s="13" t="str">
        <f t="shared" si="56"/>
        <v>合格</v>
      </c>
      <c r="AY44" s="30">
        <v>0.00129</v>
      </c>
      <c r="AZ44" s="13" t="str">
        <f t="shared" si="57"/>
        <v>合格</v>
      </c>
      <c r="BA44" s="14" t="s">
        <v>87</v>
      </c>
      <c r="BB44" s="13" t="str">
        <f t="shared" si="58"/>
        <v>合格</v>
      </c>
      <c r="BC44" s="14" t="s">
        <v>88</v>
      </c>
      <c r="BD44" s="17" t="s">
        <v>89</v>
      </c>
      <c r="BE44" s="17" t="s">
        <v>90</v>
      </c>
      <c r="BF44" s="13" t="str">
        <f>IF(AND(C44="出厂水",BE44="-"),"-",IF(AND(C44="末梢水",BE44="-"),"-",IF(AND(C44="出厂水",2&gt;BE44,BE44&gt;=0.3),"合格",IF(AND(C44="出厂水",BE44&lt;0.3),"不合格",IF(AND(C44="出厂水",BE44&gt;=2),"不合格",IF(AND(C44="末梢水",BE44&gt;=0.05),"合格",IF(AND(C44="末梢水",BE44&lt;0.05),"不合格")))))))</f>
        <v>-</v>
      </c>
      <c r="BG44" s="17" t="s">
        <v>90</v>
      </c>
      <c r="BH44" s="13" t="str">
        <f t="shared" si="59"/>
        <v>-</v>
      </c>
      <c r="BI44" s="28" t="s">
        <v>90</v>
      </c>
      <c r="BJ44" s="28" t="s">
        <v>90</v>
      </c>
      <c r="BK44" s="14" t="s">
        <v>90</v>
      </c>
      <c r="BL44" s="14" t="s">
        <v>90</v>
      </c>
      <c r="BM44" s="14" t="s">
        <v>90</v>
      </c>
      <c r="BN44" s="14" t="s">
        <v>90</v>
      </c>
      <c r="BO44" s="14" t="s">
        <v>90</v>
      </c>
      <c r="BP44" s="14" t="s">
        <v>90</v>
      </c>
      <c r="BQ44" s="14" t="s">
        <v>90</v>
      </c>
      <c r="BR44" s="14" t="s">
        <v>90</v>
      </c>
      <c r="BS44" s="14" t="s">
        <v>90</v>
      </c>
      <c r="BT44" s="13" t="s">
        <v>90</v>
      </c>
      <c r="BU44" s="14" t="s">
        <v>90</v>
      </c>
      <c r="BV44" s="13" t="s">
        <v>90</v>
      </c>
    </row>
    <row r="45" customHeight="1" spans="1:74">
      <c r="A45" s="10">
        <v>43</v>
      </c>
      <c r="B45" s="11" t="s">
        <v>177</v>
      </c>
      <c r="C45" s="12" t="s">
        <v>169</v>
      </c>
      <c r="D45" s="12" t="s">
        <v>178</v>
      </c>
      <c r="E45" s="10" t="s">
        <v>78</v>
      </c>
      <c r="F45" s="13" t="str">
        <f t="shared" si="34"/>
        <v>合格</v>
      </c>
      <c r="G45" s="14" t="s">
        <v>78</v>
      </c>
      <c r="H45" s="13" t="str">
        <f t="shared" si="35"/>
        <v>合格</v>
      </c>
      <c r="I45" s="10">
        <v>5</v>
      </c>
      <c r="J45" s="13" t="str">
        <f t="shared" si="36"/>
        <v>合格</v>
      </c>
      <c r="K45" s="14" t="s">
        <v>79</v>
      </c>
      <c r="L45" s="13" t="str">
        <f t="shared" si="37"/>
        <v>合格</v>
      </c>
      <c r="M45" s="14" t="s">
        <v>79</v>
      </c>
      <c r="N45" s="13" t="str">
        <f t="shared" si="38"/>
        <v>合格</v>
      </c>
      <c r="O45" s="17">
        <v>7.1</v>
      </c>
      <c r="P45" s="13" t="str">
        <f t="shared" si="39"/>
        <v>合格</v>
      </c>
      <c r="Q45" s="20">
        <v>0.5</v>
      </c>
      <c r="R45" s="13" t="str">
        <f t="shared" si="40"/>
        <v>合格</v>
      </c>
      <c r="S45" s="21">
        <v>380</v>
      </c>
      <c r="T45" s="13" t="str">
        <f t="shared" si="41"/>
        <v>合格</v>
      </c>
      <c r="U45" s="22">
        <v>2.67</v>
      </c>
      <c r="V45" s="13" t="str">
        <f t="shared" si="42"/>
        <v>合格</v>
      </c>
      <c r="W45" s="24">
        <v>0.04</v>
      </c>
      <c r="X45" s="13" t="str">
        <f t="shared" si="43"/>
        <v>合格</v>
      </c>
      <c r="Y45" s="10">
        <v>436</v>
      </c>
      <c r="Z45" s="13" t="str">
        <f t="shared" si="44"/>
        <v>合格</v>
      </c>
      <c r="AA45" s="27">
        <v>0.006</v>
      </c>
      <c r="AB45" s="13" t="str">
        <f t="shared" si="45"/>
        <v>合格</v>
      </c>
      <c r="AC45" s="28">
        <v>0.609</v>
      </c>
      <c r="AD45" s="13" t="str">
        <f t="shared" si="46"/>
        <v>合格</v>
      </c>
      <c r="AE45" s="17">
        <v>66.5</v>
      </c>
      <c r="AF45" s="13" t="str">
        <f t="shared" si="47"/>
        <v>合格</v>
      </c>
      <c r="AG45" s="28">
        <v>1.78</v>
      </c>
      <c r="AH45" s="13" t="str">
        <f t="shared" si="48"/>
        <v>合格</v>
      </c>
      <c r="AI45" s="28">
        <v>133</v>
      </c>
      <c r="AJ45" s="13" t="str">
        <f t="shared" si="49"/>
        <v>合格</v>
      </c>
      <c r="AK45" s="28" t="s">
        <v>82</v>
      </c>
      <c r="AL45" s="13" t="str">
        <f t="shared" si="50"/>
        <v>合格</v>
      </c>
      <c r="AM45" s="28" t="s">
        <v>82</v>
      </c>
      <c r="AN45" s="13" t="str">
        <f t="shared" si="51"/>
        <v>合格</v>
      </c>
      <c r="AO45" s="29" t="s">
        <v>83</v>
      </c>
      <c r="AP45" s="13" t="str">
        <f t="shared" si="52"/>
        <v>合格</v>
      </c>
      <c r="AQ45" s="28">
        <v>0.154</v>
      </c>
      <c r="AR45" s="13" t="str">
        <f t="shared" si="53"/>
        <v>合格</v>
      </c>
      <c r="AS45" s="28">
        <v>0.0718</v>
      </c>
      <c r="AT45" s="13" t="str">
        <f t="shared" si="54"/>
        <v>合格</v>
      </c>
      <c r="AU45" s="14">
        <v>0.0023</v>
      </c>
      <c r="AV45" s="13" t="str">
        <f t="shared" si="55"/>
        <v>合格</v>
      </c>
      <c r="AW45" s="14" t="s">
        <v>85</v>
      </c>
      <c r="AX45" s="13" t="str">
        <f t="shared" si="56"/>
        <v>合格</v>
      </c>
      <c r="AY45" s="14" t="s">
        <v>86</v>
      </c>
      <c r="AZ45" s="13" t="str">
        <f t="shared" si="57"/>
        <v>合格</v>
      </c>
      <c r="BA45" s="14" t="s">
        <v>87</v>
      </c>
      <c r="BB45" s="13" t="str">
        <f t="shared" si="58"/>
        <v>合格</v>
      </c>
      <c r="BC45" s="14" t="s">
        <v>88</v>
      </c>
      <c r="BD45" s="17" t="s">
        <v>89</v>
      </c>
      <c r="BE45" s="17" t="s">
        <v>90</v>
      </c>
      <c r="BF45" s="17" t="s">
        <v>90</v>
      </c>
      <c r="BG45" s="17" t="s">
        <v>90</v>
      </c>
      <c r="BH45" s="13" t="str">
        <f t="shared" si="59"/>
        <v>-</v>
      </c>
      <c r="BI45" s="28" t="s">
        <v>90</v>
      </c>
      <c r="BJ45" s="28" t="s">
        <v>90</v>
      </c>
      <c r="BK45" s="14" t="s">
        <v>90</v>
      </c>
      <c r="BL45" s="14" t="s">
        <v>90</v>
      </c>
      <c r="BM45" s="14" t="s">
        <v>90</v>
      </c>
      <c r="BN45" s="14" t="s">
        <v>90</v>
      </c>
      <c r="BO45" s="14" t="s">
        <v>90</v>
      </c>
      <c r="BP45" s="14" t="s">
        <v>90</v>
      </c>
      <c r="BQ45" s="14" t="s">
        <v>90</v>
      </c>
      <c r="BR45" s="14" t="s">
        <v>90</v>
      </c>
      <c r="BS45" s="14" t="s">
        <v>90</v>
      </c>
      <c r="BT45" s="13" t="s">
        <v>90</v>
      </c>
      <c r="BU45" s="14" t="s">
        <v>90</v>
      </c>
      <c r="BV45" s="13" t="s">
        <v>90</v>
      </c>
    </row>
    <row r="46" customHeight="1" spans="1:74">
      <c r="A46" s="10">
        <v>44</v>
      </c>
      <c r="B46" s="11" t="s">
        <v>179</v>
      </c>
      <c r="C46" s="12" t="s">
        <v>169</v>
      </c>
      <c r="D46" s="12" t="s">
        <v>178</v>
      </c>
      <c r="E46" s="10" t="s">
        <v>78</v>
      </c>
      <c r="F46" s="13" t="str">
        <f t="shared" si="34"/>
        <v>合格</v>
      </c>
      <c r="G46" s="14" t="s">
        <v>78</v>
      </c>
      <c r="H46" s="13" t="str">
        <f t="shared" si="35"/>
        <v>合格</v>
      </c>
      <c r="I46" s="10">
        <v>5</v>
      </c>
      <c r="J46" s="13" t="str">
        <f t="shared" si="36"/>
        <v>合格</v>
      </c>
      <c r="K46" s="14" t="s">
        <v>79</v>
      </c>
      <c r="L46" s="13" t="str">
        <f t="shared" si="37"/>
        <v>合格</v>
      </c>
      <c r="M46" s="14" t="s">
        <v>79</v>
      </c>
      <c r="N46" s="13" t="str">
        <f t="shared" si="38"/>
        <v>合格</v>
      </c>
      <c r="O46" s="17">
        <v>7.29</v>
      </c>
      <c r="P46" s="13" t="str">
        <f t="shared" si="39"/>
        <v>合格</v>
      </c>
      <c r="Q46" s="20">
        <v>0.5</v>
      </c>
      <c r="R46" s="13" t="str">
        <f t="shared" si="40"/>
        <v>合格</v>
      </c>
      <c r="S46" s="21">
        <v>78.1</v>
      </c>
      <c r="T46" s="13" t="str">
        <f t="shared" si="41"/>
        <v>合格</v>
      </c>
      <c r="U46" s="22">
        <v>1.96</v>
      </c>
      <c r="V46" s="13" t="str">
        <f t="shared" si="42"/>
        <v>合格</v>
      </c>
      <c r="W46" s="24">
        <v>0.02</v>
      </c>
      <c r="X46" s="13" t="str">
        <f t="shared" si="43"/>
        <v>合格</v>
      </c>
      <c r="Y46" s="10">
        <v>95</v>
      </c>
      <c r="Z46" s="13" t="str">
        <f t="shared" si="44"/>
        <v>合格</v>
      </c>
      <c r="AA46" s="27">
        <v>0.004</v>
      </c>
      <c r="AB46" s="13" t="str">
        <f t="shared" si="45"/>
        <v>合格</v>
      </c>
      <c r="AC46" s="28">
        <v>0.269</v>
      </c>
      <c r="AD46" s="13" t="str">
        <f t="shared" si="46"/>
        <v>合格</v>
      </c>
      <c r="AE46" s="17">
        <v>10.9</v>
      </c>
      <c r="AF46" s="13" t="str">
        <f t="shared" si="47"/>
        <v>合格</v>
      </c>
      <c r="AG46" s="28">
        <v>0.869</v>
      </c>
      <c r="AH46" s="13" t="str">
        <f t="shared" si="48"/>
        <v>合格</v>
      </c>
      <c r="AI46" s="28">
        <v>6.47</v>
      </c>
      <c r="AJ46" s="13" t="str">
        <f t="shared" si="49"/>
        <v>合格</v>
      </c>
      <c r="AK46" s="28" t="s">
        <v>82</v>
      </c>
      <c r="AL46" s="13" t="str">
        <f t="shared" si="50"/>
        <v>合格</v>
      </c>
      <c r="AM46" s="28" t="s">
        <v>82</v>
      </c>
      <c r="AN46" s="13" t="str">
        <f t="shared" si="51"/>
        <v>合格</v>
      </c>
      <c r="AO46" s="29" t="s">
        <v>83</v>
      </c>
      <c r="AP46" s="13" t="str">
        <f t="shared" si="52"/>
        <v>合格</v>
      </c>
      <c r="AQ46" s="28">
        <v>0.143</v>
      </c>
      <c r="AR46" s="13" t="str">
        <f t="shared" si="53"/>
        <v>合格</v>
      </c>
      <c r="AS46" s="28">
        <v>0.061</v>
      </c>
      <c r="AT46" s="13" t="str">
        <f t="shared" si="54"/>
        <v>合格</v>
      </c>
      <c r="AU46" s="14" t="s">
        <v>84</v>
      </c>
      <c r="AV46" s="13" t="str">
        <f t="shared" si="55"/>
        <v>合格</v>
      </c>
      <c r="AW46" s="14" t="s">
        <v>85</v>
      </c>
      <c r="AX46" s="13" t="str">
        <f t="shared" si="56"/>
        <v>合格</v>
      </c>
      <c r="AY46" s="14" t="s">
        <v>86</v>
      </c>
      <c r="AZ46" s="13" t="str">
        <f t="shared" si="57"/>
        <v>合格</v>
      </c>
      <c r="BA46" s="14" t="s">
        <v>87</v>
      </c>
      <c r="BB46" s="13" t="str">
        <f t="shared" si="58"/>
        <v>合格</v>
      </c>
      <c r="BC46" s="14" t="s">
        <v>88</v>
      </c>
      <c r="BD46" s="17" t="s">
        <v>89</v>
      </c>
      <c r="BE46" s="17" t="s">
        <v>90</v>
      </c>
      <c r="BF46" s="17" t="s">
        <v>90</v>
      </c>
      <c r="BG46" s="17" t="s">
        <v>90</v>
      </c>
      <c r="BH46" s="13" t="str">
        <f t="shared" si="59"/>
        <v>-</v>
      </c>
      <c r="BI46" s="28" t="s">
        <v>90</v>
      </c>
      <c r="BJ46" s="28" t="s">
        <v>90</v>
      </c>
      <c r="BK46" s="14" t="s">
        <v>90</v>
      </c>
      <c r="BL46" s="14" t="s">
        <v>90</v>
      </c>
      <c r="BM46" s="14" t="s">
        <v>90</v>
      </c>
      <c r="BN46" s="14" t="s">
        <v>90</v>
      </c>
      <c r="BO46" s="14" t="s">
        <v>90</v>
      </c>
      <c r="BP46" s="14" t="s">
        <v>90</v>
      </c>
      <c r="BQ46" s="14" t="s">
        <v>90</v>
      </c>
      <c r="BR46" s="14" t="s">
        <v>90</v>
      </c>
      <c r="BS46" s="14" t="s">
        <v>90</v>
      </c>
      <c r="BT46" s="14" t="s">
        <v>90</v>
      </c>
      <c r="BU46" s="14" t="s">
        <v>90</v>
      </c>
      <c r="BV46" s="14" t="s">
        <v>90</v>
      </c>
    </row>
    <row r="47" customHeight="1" spans="1:74">
      <c r="A47" s="10">
        <v>45</v>
      </c>
      <c r="B47" s="11" t="s">
        <v>180</v>
      </c>
      <c r="C47" s="12" t="s">
        <v>92</v>
      </c>
      <c r="D47" s="12" t="s">
        <v>170</v>
      </c>
      <c r="E47" s="10" t="s">
        <v>78</v>
      </c>
      <c r="F47" s="13" t="str">
        <f t="shared" si="34"/>
        <v>合格</v>
      </c>
      <c r="G47" s="14" t="s">
        <v>78</v>
      </c>
      <c r="H47" s="13" t="str">
        <f t="shared" si="35"/>
        <v>合格</v>
      </c>
      <c r="I47" s="10">
        <v>5</v>
      </c>
      <c r="J47" s="13" t="str">
        <f t="shared" si="36"/>
        <v>合格</v>
      </c>
      <c r="K47" s="14" t="s">
        <v>79</v>
      </c>
      <c r="L47" s="13" t="str">
        <f t="shared" si="37"/>
        <v>合格</v>
      </c>
      <c r="M47" s="14" t="s">
        <v>79</v>
      </c>
      <c r="N47" s="13" t="str">
        <f t="shared" si="38"/>
        <v>合格</v>
      </c>
      <c r="O47" s="17">
        <v>6.97</v>
      </c>
      <c r="P47" s="13" t="str">
        <f t="shared" si="39"/>
        <v>合格</v>
      </c>
      <c r="Q47" s="20">
        <v>0.5</v>
      </c>
      <c r="R47" s="13" t="str">
        <f t="shared" si="40"/>
        <v>合格</v>
      </c>
      <c r="S47" s="21">
        <v>524</v>
      </c>
      <c r="T47" s="13" t="str">
        <f t="shared" si="41"/>
        <v>不合格</v>
      </c>
      <c r="U47" s="22">
        <v>2.51</v>
      </c>
      <c r="V47" s="13" t="str">
        <f t="shared" si="42"/>
        <v>合格</v>
      </c>
      <c r="W47" s="24">
        <v>0.03</v>
      </c>
      <c r="X47" s="13" t="str">
        <f t="shared" si="43"/>
        <v>合格</v>
      </c>
      <c r="Y47" s="10">
        <v>520</v>
      </c>
      <c r="Z47" s="13" t="str">
        <f t="shared" si="44"/>
        <v>合格</v>
      </c>
      <c r="AA47" s="27">
        <v>0.004</v>
      </c>
      <c r="AB47" s="13" t="str">
        <f t="shared" si="45"/>
        <v>合格</v>
      </c>
      <c r="AC47" s="28">
        <v>0.741</v>
      </c>
      <c r="AD47" s="13" t="str">
        <f t="shared" si="46"/>
        <v>合格</v>
      </c>
      <c r="AE47" s="17">
        <v>51.1</v>
      </c>
      <c r="AF47" s="13" t="str">
        <f t="shared" si="47"/>
        <v>合格</v>
      </c>
      <c r="AG47" s="28" t="s">
        <v>81</v>
      </c>
      <c r="AH47" s="13" t="str">
        <f t="shared" si="48"/>
        <v>合格</v>
      </c>
      <c r="AI47" s="28">
        <v>98.4</v>
      </c>
      <c r="AJ47" s="13" t="str">
        <f t="shared" si="49"/>
        <v>合格</v>
      </c>
      <c r="AK47" s="28" t="s">
        <v>82</v>
      </c>
      <c r="AL47" s="13" t="str">
        <f t="shared" si="50"/>
        <v>合格</v>
      </c>
      <c r="AM47" s="28" t="s">
        <v>82</v>
      </c>
      <c r="AN47" s="13" t="str">
        <f t="shared" si="51"/>
        <v>合格</v>
      </c>
      <c r="AO47" s="29" t="s">
        <v>83</v>
      </c>
      <c r="AP47" s="13" t="str">
        <f t="shared" si="52"/>
        <v>合格</v>
      </c>
      <c r="AQ47" s="28">
        <v>0.156</v>
      </c>
      <c r="AR47" s="13" t="str">
        <f t="shared" si="53"/>
        <v>合格</v>
      </c>
      <c r="AS47" s="28">
        <v>0.104</v>
      </c>
      <c r="AT47" s="13" t="str">
        <f t="shared" si="54"/>
        <v>不合格</v>
      </c>
      <c r="AU47" s="14">
        <v>0.0018</v>
      </c>
      <c r="AV47" s="13" t="str">
        <f t="shared" si="55"/>
        <v>合格</v>
      </c>
      <c r="AW47" s="14" t="s">
        <v>85</v>
      </c>
      <c r="AX47" s="13" t="str">
        <f t="shared" si="56"/>
        <v>合格</v>
      </c>
      <c r="AY47" s="30">
        <v>0.00549</v>
      </c>
      <c r="AZ47" s="13" t="str">
        <f t="shared" si="57"/>
        <v>合格</v>
      </c>
      <c r="BA47" s="14" t="s">
        <v>87</v>
      </c>
      <c r="BB47" s="13" t="str">
        <f t="shared" si="58"/>
        <v>合格</v>
      </c>
      <c r="BC47" s="14" t="s">
        <v>88</v>
      </c>
      <c r="BD47" s="17" t="s">
        <v>89</v>
      </c>
      <c r="BE47" s="17" t="s">
        <v>90</v>
      </c>
      <c r="BF47" s="13" t="str">
        <f>IF(AND(C47="出厂水",BE47="-"),"-",IF(AND(C47="末梢水",BE47="-"),"-",IF(AND(C47="出厂水",2&gt;BE47,BE47&gt;=0.3),"合格",IF(AND(C47="出厂水",BE47&lt;0.3),"不合格",IF(AND(C47="出厂水",BE47&gt;=2),"不合格",IF(AND(C47="末梢水",BE47&gt;=0.05),"合格",IF(AND(C47="末梢水",BE47&lt;0.05),"不合格")))))))</f>
        <v>-</v>
      </c>
      <c r="BG47" s="17" t="s">
        <v>90</v>
      </c>
      <c r="BH47" s="13" t="str">
        <f t="shared" si="59"/>
        <v>-</v>
      </c>
      <c r="BI47" s="28" t="s">
        <v>90</v>
      </c>
      <c r="BJ47" s="28" t="s">
        <v>90</v>
      </c>
      <c r="BK47" s="14" t="s">
        <v>90</v>
      </c>
      <c r="BL47" s="13" t="s">
        <v>90</v>
      </c>
      <c r="BM47" s="14" t="s">
        <v>90</v>
      </c>
      <c r="BN47" s="13" t="s">
        <v>90</v>
      </c>
      <c r="BO47" s="14" t="s">
        <v>90</v>
      </c>
      <c r="BP47" s="13" t="s">
        <v>90</v>
      </c>
      <c r="BQ47" s="14" t="s">
        <v>90</v>
      </c>
      <c r="BR47" s="13" t="s">
        <v>90</v>
      </c>
      <c r="BS47" s="14" t="s">
        <v>90</v>
      </c>
      <c r="BT47" s="13" t="s">
        <v>90</v>
      </c>
      <c r="BU47" s="14" t="s">
        <v>90</v>
      </c>
      <c r="BV47" s="13" t="s">
        <v>90</v>
      </c>
    </row>
  </sheetData>
  <autoFilter xmlns:etc="http://www.wps.cn/officeDocument/2017/etCustomData" ref="B2:BW47" etc:filterBottomFollowUsedRange="0">
    <extLst/>
  </autoFilter>
  <mergeCells count="1">
    <mergeCell ref="E1:W1"/>
  </mergeCells>
  <conditionalFormatting sqref="B3:B47">
    <cfRule type="duplicateValues" dxfId="0" priority="1"/>
  </conditionalFormatting>
  <pageMargins left="0.196527777777778" right="0.156944444444444" top="0.314583333333333" bottom="0.156944444444444" header="0.236111111111111" footer="0.118055555555556"/>
  <pageSetup paperSize="9" scale="50" fitToHeight="0" orientation="landscape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水质检测项目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MK MK</cp:lastModifiedBy>
  <dcterms:created xsi:type="dcterms:W3CDTF">2022-03-10T07:37:00Z</dcterms:created>
  <dcterms:modified xsi:type="dcterms:W3CDTF">2025-09-24T06:14:48Z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6008998ACF954DAE88B1058350C677DA_13</vt:lpwstr>
  </property>
  <property fmtid="{D5CDD505-2E9C-101B-9397-08002B2CF9AE}" pid="3" name="KSOProductBuildVer">
    <vt:lpwstr>2052-12.1.0.22529</vt:lpwstr>
  </property>
</Properties>
</file>