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水质检测项目" sheetId="5" r:id="rId1"/>
  </sheets>
  <definedNames>
    <definedName name="_xlnm._FilterDatabase" localSheetId="0" hidden="1">水质检测项目!$B$2:$BT$20</definedName>
  </definedName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BO2" authorId="0">
      <text>
        <r>
          <rPr>
            <sz val="9"/>
            <rFont val="宋体"/>
            <charset val="134"/>
          </rPr>
          <t xml:space="preserve">有值：三氯甲烷/0.06+一氯二溴甲烷/0.1+二氯一溴甲烷/0.06+三溴甲烷/0.1
低于检出限：
0.00032*0.5/0.06+0.00016*0.5/0.1+0.00015*0.5/0.06+0.00041*0.5/0.1
</t>
        </r>
      </text>
    </comment>
    <comment ref="BQ2" authorId="0">
      <text>
        <r>
          <rPr>
            <sz val="9"/>
            <rFont val="宋体"/>
            <charset val="134"/>
          </rPr>
          <t>离子色谱检出限二氯乙酸0.0037mg/L,三氯乙酸0.0044mg/L</t>
        </r>
      </text>
    </comment>
  </commentList>
</comments>
</file>

<file path=xl/sharedStrings.xml><?xml version="1.0" encoding="utf-8"?>
<sst xmlns="http://schemas.openxmlformats.org/spreadsheetml/2006/main" count="561" uniqueCount="128">
  <si>
    <t xml:space="preserve">                             附件：2024年鄂温克族自治旗第四季度饮用水水质检测结果汇总表</t>
  </si>
  <si>
    <t>序号</t>
  </si>
  <si>
    <t>编号</t>
  </si>
  <si>
    <t>样品名称</t>
  </si>
  <si>
    <t>受检单位</t>
  </si>
  <si>
    <t xml:space="preserve">菌落总数   </t>
  </si>
  <si>
    <t>评价菌落</t>
  </si>
  <si>
    <t>总大肠菌群</t>
  </si>
  <si>
    <t>评价大肠</t>
  </si>
  <si>
    <t>色度</t>
  </si>
  <si>
    <t>评价色度</t>
  </si>
  <si>
    <t>肉眼可见物</t>
  </si>
  <si>
    <t>评价可见物</t>
  </si>
  <si>
    <t>嗅和味</t>
  </si>
  <si>
    <t>评价嗅觉</t>
  </si>
  <si>
    <t>PH</t>
  </si>
  <si>
    <t>评价PH</t>
  </si>
  <si>
    <t>浑浊度</t>
  </si>
  <si>
    <t>评价浑浊</t>
  </si>
  <si>
    <t>总硬度</t>
  </si>
  <si>
    <t>评价总硬度</t>
  </si>
  <si>
    <t>高锰酸盐指数</t>
  </si>
  <si>
    <t>评价高锰酸盐指数</t>
  </si>
  <si>
    <t>氨氮</t>
  </si>
  <si>
    <t>评价氨氮</t>
  </si>
  <si>
    <t>溶解性固体</t>
  </si>
  <si>
    <t>评价溶解性固体</t>
  </si>
  <si>
    <t>铬（六价）</t>
  </si>
  <si>
    <t>评价铬（六价）</t>
  </si>
  <si>
    <t>氟化物</t>
  </si>
  <si>
    <t>评价氟化物</t>
  </si>
  <si>
    <t>氯化物</t>
  </si>
  <si>
    <t>评价氯化物</t>
  </si>
  <si>
    <t>硝酸盐（以N计）</t>
  </si>
  <si>
    <t>评价硝酸盐（以N计）</t>
  </si>
  <si>
    <t>硫酸盐</t>
  </si>
  <si>
    <t>评价硫酸盐</t>
  </si>
  <si>
    <t>锌</t>
  </si>
  <si>
    <t>评价锌</t>
  </si>
  <si>
    <t>铁</t>
  </si>
  <si>
    <t>评价铁</t>
  </si>
  <si>
    <t>铅</t>
  </si>
  <si>
    <t>评价铅</t>
  </si>
  <si>
    <t>铜</t>
  </si>
  <si>
    <t>评价铜</t>
  </si>
  <si>
    <t>锰</t>
  </si>
  <si>
    <t>评价锰</t>
  </si>
  <si>
    <t>镉</t>
  </si>
  <si>
    <t>评价镉</t>
  </si>
  <si>
    <t>铝</t>
  </si>
  <si>
    <t>评价铝</t>
  </si>
  <si>
    <t>砷</t>
  </si>
  <si>
    <t>评价砷</t>
  </si>
  <si>
    <t>汞</t>
  </si>
  <si>
    <t>评价汞</t>
  </si>
  <si>
    <t>游离余氯</t>
  </si>
  <si>
    <t>评价游离余氯</t>
  </si>
  <si>
    <t>氯酸盐</t>
  </si>
  <si>
    <t>评价氯酸盐</t>
  </si>
  <si>
    <t>三氯甲烷</t>
  </si>
  <si>
    <t>评价三氯甲烷</t>
  </si>
  <si>
    <t>一溴二氯甲烷</t>
  </si>
  <si>
    <t>评价一溴二氯</t>
  </si>
  <si>
    <t>二溴一氯甲烷</t>
  </si>
  <si>
    <t>评价二溴一氯</t>
  </si>
  <si>
    <t>三溴甲烷</t>
  </si>
  <si>
    <t>评价三溴甲烷</t>
  </si>
  <si>
    <t>三卤甲烷</t>
  </si>
  <si>
    <t>评价三卤甲烷</t>
  </si>
  <si>
    <t>二氯乙酸</t>
  </si>
  <si>
    <t>评价二氯乙酸</t>
  </si>
  <si>
    <t>三氯乙酸</t>
  </si>
  <si>
    <t>评价三氯乙酸</t>
  </si>
  <si>
    <t>SJ202400121</t>
  </si>
  <si>
    <t>出厂水</t>
  </si>
  <si>
    <t>北京北控物业管理有限责任公司鄂温克族自治旗分公司供水运输部</t>
  </si>
  <si>
    <t>未检出</t>
  </si>
  <si>
    <t>无</t>
  </si>
  <si>
    <t>＜0.02</t>
  </si>
  <si>
    <t>＜0.15</t>
  </si>
  <si>
    <t>＜0.05</t>
  </si>
  <si>
    <t>＜0.001</t>
  </si>
  <si>
    <t>＜0.0001</t>
  </si>
  <si>
    <t>＜0.01</t>
  </si>
  <si>
    <t>＜0.005</t>
  </si>
  <si>
    <t>≤0.00032</t>
  </si>
  <si>
    <t>≤0.00015</t>
  </si>
  <si>
    <t>≤0.00016</t>
  </si>
  <si>
    <t>≤0.00041</t>
  </si>
  <si>
    <t>合格</t>
  </si>
  <si>
    <t>≤0.010</t>
  </si>
  <si>
    <t>SJ202400122</t>
  </si>
  <si>
    <t>末梢水</t>
  </si>
  <si>
    <t>伊敏河镇居民家</t>
  </si>
  <si>
    <t>SJ202400123</t>
  </si>
  <si>
    <t>阿拉坦敖希特奶牛新村饮水工程</t>
  </si>
  <si>
    <t>-</t>
  </si>
  <si>
    <t>SJ202400124</t>
  </si>
  <si>
    <t>阿拉坦敖希特嘎查居民家</t>
  </si>
  <si>
    <t>SJ202400125</t>
  </si>
  <si>
    <t>扎格达木丹嘎查水厂</t>
  </si>
  <si>
    <t>SJ202400126</t>
  </si>
  <si>
    <t>扎格达木丹嘎查居民家</t>
  </si>
  <si>
    <t>SJ202400127</t>
  </si>
  <si>
    <t>阿拉坦敖希特嘎查吉日木太饮水安全工程</t>
  </si>
  <si>
    <t>SJ202400128</t>
  </si>
  <si>
    <t>SJ202400129</t>
  </si>
  <si>
    <t>山高城市服务（鄂温克族自治旗）有限公司水厂  雁南</t>
  </si>
  <si>
    <t>＜0.004</t>
  </si>
  <si>
    <t>SJ202400130</t>
  </si>
  <si>
    <t>雁南社区居民家</t>
  </si>
  <si>
    <t>SJ202400131</t>
  </si>
  <si>
    <t>山高城市服务（鄂温克族自治旗）有限公司水厂  雁北</t>
  </si>
  <si>
    <t>SJ202400132</t>
  </si>
  <si>
    <t>雁北社区居民家</t>
  </si>
  <si>
    <t>SJ202400133</t>
  </si>
  <si>
    <t>黑羊站水厂</t>
  </si>
  <si>
    <t>SJ202400134</t>
  </si>
  <si>
    <t>巴彦托海镇居民家
大博园</t>
  </si>
  <si>
    <t>SJ202400135</t>
  </si>
  <si>
    <t>巴彦托海镇居民家
龙景庭苑三期</t>
  </si>
  <si>
    <t>SJ202400136</t>
  </si>
  <si>
    <t>巴彦托海镇居民家
碧水家园</t>
  </si>
  <si>
    <t>SJ202400137</t>
  </si>
  <si>
    <t xml:space="preserve">巴彦托海镇居民家
登喜路小区
</t>
  </si>
  <si>
    <t>SJ202400138</t>
  </si>
  <si>
    <t>巴彦托海镇居民家</t>
  </si>
  <si>
    <t>≤0.0081</t>
  </si>
</sst>
</file>

<file path=xl/styles.xml><?xml version="1.0" encoding="utf-8"?>
<styleSheet xmlns="http://schemas.openxmlformats.org/spreadsheetml/2006/main">
  <numFmts count="10">
    <numFmt numFmtId="42" formatCode="_ &quot;￥&quot;* #,##0_ ;_ &quot;￥&quot;* \-#,##0_ ;_ &quot;￥&quot;* &quot;-&quot;_ ;_ @_ "/>
    <numFmt numFmtId="176" formatCode="0.0000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0_ "/>
    <numFmt numFmtId="178" formatCode="0.00_ "/>
    <numFmt numFmtId="179" formatCode="0.000_ "/>
    <numFmt numFmtId="180" formatCode="0.0_ "/>
    <numFmt numFmtId="181" formatCode="0.00000_ "/>
  </numFmts>
  <fonts count="32">
    <font>
      <sz val="11"/>
      <color theme="1"/>
      <name val="宋体"/>
      <charset val="134"/>
      <scheme val="minor"/>
    </font>
    <font>
      <b/>
      <sz val="11"/>
      <color theme="1"/>
      <name val="仿宋"/>
      <charset val="134"/>
    </font>
    <font>
      <sz val="11"/>
      <name val="仿宋"/>
      <charset val="134"/>
    </font>
    <font>
      <sz val="11"/>
      <color theme="1"/>
      <name val="仿宋"/>
      <charset val="134"/>
    </font>
    <font>
      <sz val="11"/>
      <color theme="4"/>
      <name val="仿宋"/>
      <charset val="134"/>
    </font>
    <font>
      <b/>
      <sz val="22"/>
      <color theme="1"/>
      <name val="仿宋"/>
      <charset val="134"/>
    </font>
    <font>
      <b/>
      <sz val="14"/>
      <color theme="1"/>
      <name val="仿宋"/>
      <charset val="134"/>
    </font>
    <font>
      <sz val="16"/>
      <name val="仿宋"/>
      <charset val="134"/>
    </font>
    <font>
      <sz val="11"/>
      <color rgb="FF000000"/>
      <name val="仿宋"/>
      <charset val="134"/>
    </font>
    <font>
      <b/>
      <sz val="16"/>
      <name val="仿宋"/>
      <charset val="134"/>
    </font>
    <font>
      <b/>
      <sz val="11"/>
      <color rgb="FF000000"/>
      <name val="仿宋"/>
      <charset val="134"/>
    </font>
    <font>
      <b/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6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8" fillId="21" borderId="8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1" fillId="2" borderId="0" xfId="0" applyNumberFormat="1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center" vertical="center" wrapText="1"/>
    </xf>
    <xf numFmtId="176" fontId="4" fillId="2" borderId="0" xfId="0" applyNumberFormat="1" applyFont="1" applyFill="1" applyBorder="1" applyAlignment="1">
      <alignment horizontal="center" vertical="center" wrapText="1"/>
    </xf>
    <xf numFmtId="177" fontId="4" fillId="2" borderId="0" xfId="0" applyNumberFormat="1" applyFont="1" applyFill="1" applyBorder="1" applyAlignment="1">
      <alignment horizontal="center" vertical="center" wrapText="1"/>
    </xf>
    <xf numFmtId="178" fontId="4" fillId="2" borderId="0" xfId="0" applyNumberFormat="1" applyFont="1" applyFill="1" applyBorder="1" applyAlignment="1">
      <alignment horizontal="center" vertical="center" wrapText="1"/>
    </xf>
    <xf numFmtId="179" fontId="3" fillId="2" borderId="0" xfId="0" applyNumberFormat="1" applyFont="1" applyFill="1" applyBorder="1" applyAlignment="1">
      <alignment horizontal="center" vertical="center" wrapText="1"/>
    </xf>
    <xf numFmtId="179" fontId="4" fillId="2" borderId="0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176" fontId="5" fillId="2" borderId="0" xfId="0" applyNumberFormat="1" applyFont="1" applyFill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178" fontId="2" fillId="2" borderId="1" xfId="0" applyNumberFormat="1" applyFont="1" applyFill="1" applyBorder="1" applyAlignment="1">
      <alignment horizontal="center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>
      <alignment horizontal="center" vertical="center" wrapText="1"/>
    </xf>
    <xf numFmtId="178" fontId="6" fillId="2" borderId="1" xfId="0" applyNumberFormat="1" applyFont="1" applyFill="1" applyBorder="1" applyAlignment="1">
      <alignment horizontal="center" vertical="center" wrapText="1"/>
    </xf>
    <xf numFmtId="179" fontId="6" fillId="2" borderId="1" xfId="0" applyNumberFormat="1" applyFont="1" applyFill="1" applyBorder="1" applyAlignment="1">
      <alignment horizontal="center" vertical="center" wrapText="1"/>
    </xf>
    <xf numFmtId="179" fontId="2" fillId="2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81" fontId="2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EFFB8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T53"/>
  <sheetViews>
    <sheetView tabSelected="1" zoomScale="90" zoomScaleNormal="90" workbookViewId="0">
      <selection activeCell="BK26" sqref="BK26"/>
    </sheetView>
  </sheetViews>
  <sheetFormatPr defaultColWidth="8.475" defaultRowHeight="51" customHeight="1"/>
  <cols>
    <col min="1" max="1" width="4.3" style="3" customWidth="1"/>
    <col min="2" max="2" width="18.3333333333333" style="4" customWidth="1"/>
    <col min="3" max="3" width="8.475" style="3" customWidth="1"/>
    <col min="4" max="4" width="15" style="3" customWidth="1"/>
    <col min="5" max="8" width="8.475" style="5" customWidth="1"/>
    <col min="9" max="9" width="8.475" style="6" customWidth="1"/>
    <col min="10" max="18" width="8.475" style="3" customWidth="1"/>
    <col min="19" max="19" width="8.475" style="5" customWidth="1"/>
    <col min="20" max="20" width="8.475" style="3" customWidth="1"/>
    <col min="21" max="21" width="8.475" style="5" customWidth="1"/>
    <col min="22" max="22" width="8.475" style="3" customWidth="1"/>
    <col min="23" max="23" width="8.475" style="5" customWidth="1"/>
    <col min="24" max="24" width="8.475" style="3" customWidth="1"/>
    <col min="25" max="25" width="8.475" style="5" customWidth="1"/>
    <col min="26" max="26" width="8.475" style="3" customWidth="1"/>
    <col min="27" max="27" width="8.475" style="5" customWidth="1"/>
    <col min="28" max="28" width="8.475" style="3" customWidth="1"/>
    <col min="29" max="29" width="8.475" style="7" customWidth="1"/>
    <col min="30" max="30" width="8.475" style="8" customWidth="1"/>
    <col min="31" max="31" width="8.475" style="7" customWidth="1"/>
    <col min="32" max="32" width="8.475" style="8" customWidth="1"/>
    <col min="33" max="33" width="8.475" style="9" customWidth="1"/>
    <col min="34" max="34" width="8.475" style="8" customWidth="1"/>
    <col min="35" max="35" width="8.475" style="7" customWidth="1"/>
    <col min="36" max="36" width="8.475" style="8" customWidth="1"/>
    <col min="37" max="38" width="8.475" style="3" customWidth="1"/>
    <col min="39" max="39" width="8.475" style="9" customWidth="1"/>
    <col min="40" max="40" width="8.475" style="3" customWidth="1"/>
    <col min="41" max="41" width="8.475" style="5" customWidth="1"/>
    <col min="42" max="42" width="8.475" style="3" customWidth="1"/>
    <col min="43" max="43" width="8.475" style="5" customWidth="1"/>
    <col min="44" max="46" width="8.475" style="3" customWidth="1"/>
    <col min="47" max="47" width="8.475" style="5" customWidth="1"/>
    <col min="48" max="48" width="8.475" style="3" customWidth="1"/>
    <col min="49" max="49" width="8.475" style="5" customWidth="1"/>
    <col min="50" max="50" width="8.475" style="3" customWidth="1"/>
    <col min="51" max="51" width="8.475" style="5" customWidth="1"/>
    <col min="52" max="52" width="8.475" style="3" customWidth="1"/>
    <col min="53" max="53" width="8.475" style="5" customWidth="1"/>
    <col min="54" max="54" width="8.475" style="3" customWidth="1"/>
    <col min="55" max="55" width="8.475" style="5" customWidth="1"/>
    <col min="56" max="56" width="8.475" style="3" customWidth="1"/>
    <col min="57" max="57" width="8.475" style="10" customWidth="1"/>
    <col min="58" max="58" width="8.475" style="3" customWidth="1"/>
    <col min="59" max="59" width="8.475" style="5" customWidth="1"/>
    <col min="60" max="60" width="8.475" style="3" customWidth="1"/>
    <col min="61" max="61" width="8.475" style="5" customWidth="1"/>
    <col min="62" max="62" width="8.475" style="3" customWidth="1"/>
    <col min="63" max="63" width="8.475" style="5" customWidth="1"/>
    <col min="64" max="64" width="8.475" style="3" customWidth="1"/>
    <col min="65" max="65" width="8.475" style="5" customWidth="1"/>
    <col min="66" max="66" width="8.475" style="3" customWidth="1"/>
    <col min="67" max="67" width="8.475" style="5" customWidth="1"/>
    <col min="68" max="16384" width="8.475" style="3" customWidth="1"/>
  </cols>
  <sheetData>
    <row r="1" ht="35" customHeight="1" spans="1:7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</row>
    <row r="2" s="1" customFormat="1" ht="93" customHeight="1" spans="1:72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23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2" t="s">
        <v>15</v>
      </c>
      <c r="P2" s="12" t="s">
        <v>16</v>
      </c>
      <c r="Q2" s="12" t="s">
        <v>17</v>
      </c>
      <c r="R2" s="12" t="s">
        <v>18</v>
      </c>
      <c r="S2" s="12" t="s">
        <v>19</v>
      </c>
      <c r="T2" s="12" t="s">
        <v>20</v>
      </c>
      <c r="U2" s="12" t="s">
        <v>21</v>
      </c>
      <c r="V2" s="12" t="s">
        <v>22</v>
      </c>
      <c r="W2" s="12" t="s">
        <v>23</v>
      </c>
      <c r="X2" s="25" t="s">
        <v>24</v>
      </c>
      <c r="Y2" s="12" t="s">
        <v>25</v>
      </c>
      <c r="Z2" s="12" t="s">
        <v>26</v>
      </c>
      <c r="AA2" s="12" t="s">
        <v>27</v>
      </c>
      <c r="AB2" s="12" t="s">
        <v>28</v>
      </c>
      <c r="AC2" s="27" t="s">
        <v>29</v>
      </c>
      <c r="AD2" s="28" t="s">
        <v>30</v>
      </c>
      <c r="AE2" s="27" t="s">
        <v>31</v>
      </c>
      <c r="AF2" s="28" t="s">
        <v>32</v>
      </c>
      <c r="AG2" s="28" t="s">
        <v>33</v>
      </c>
      <c r="AH2" s="28" t="s">
        <v>34</v>
      </c>
      <c r="AI2" s="27" t="s">
        <v>35</v>
      </c>
      <c r="AJ2" s="28" t="s">
        <v>36</v>
      </c>
      <c r="AK2" s="12" t="s">
        <v>37</v>
      </c>
      <c r="AL2" s="12" t="s">
        <v>38</v>
      </c>
      <c r="AM2" s="28" t="s">
        <v>39</v>
      </c>
      <c r="AN2" s="12" t="s">
        <v>40</v>
      </c>
      <c r="AO2" s="12" t="s">
        <v>41</v>
      </c>
      <c r="AP2" s="12" t="s">
        <v>42</v>
      </c>
      <c r="AQ2" s="12" t="s">
        <v>43</v>
      </c>
      <c r="AR2" s="12" t="s">
        <v>44</v>
      </c>
      <c r="AS2" s="12" t="s">
        <v>45</v>
      </c>
      <c r="AT2" s="12" t="s">
        <v>46</v>
      </c>
      <c r="AU2" s="12" t="s">
        <v>47</v>
      </c>
      <c r="AV2" s="12" t="s">
        <v>48</v>
      </c>
      <c r="AW2" s="12" t="s">
        <v>49</v>
      </c>
      <c r="AX2" s="12" t="s">
        <v>50</v>
      </c>
      <c r="AY2" s="12" t="s">
        <v>51</v>
      </c>
      <c r="AZ2" s="12" t="s">
        <v>52</v>
      </c>
      <c r="BA2" s="12" t="s">
        <v>53</v>
      </c>
      <c r="BB2" s="12" t="s">
        <v>54</v>
      </c>
      <c r="BC2" s="12" t="s">
        <v>55</v>
      </c>
      <c r="BD2" s="12" t="s">
        <v>56</v>
      </c>
      <c r="BE2" s="34" t="s">
        <v>57</v>
      </c>
      <c r="BF2" s="12" t="s">
        <v>58</v>
      </c>
      <c r="BG2" s="12" t="s">
        <v>59</v>
      </c>
      <c r="BH2" s="12" t="s">
        <v>60</v>
      </c>
      <c r="BI2" s="12" t="s">
        <v>61</v>
      </c>
      <c r="BJ2" s="12" t="s">
        <v>62</v>
      </c>
      <c r="BK2" s="12" t="s">
        <v>63</v>
      </c>
      <c r="BL2" s="12" t="s">
        <v>64</v>
      </c>
      <c r="BM2" s="12" t="s">
        <v>65</v>
      </c>
      <c r="BN2" s="12" t="s">
        <v>66</v>
      </c>
      <c r="BO2" s="12" t="s">
        <v>67</v>
      </c>
      <c r="BP2" s="12" t="s">
        <v>68</v>
      </c>
      <c r="BQ2" s="12" t="s">
        <v>69</v>
      </c>
      <c r="BR2" s="12" t="s">
        <v>70</v>
      </c>
      <c r="BS2" s="12" t="s">
        <v>71</v>
      </c>
      <c r="BT2" s="12" t="s">
        <v>72</v>
      </c>
    </row>
    <row r="3" s="2" customFormat="1" ht="85" customHeight="1" spans="1:72">
      <c r="A3" s="13">
        <v>1</v>
      </c>
      <c r="B3" s="14" t="s">
        <v>73</v>
      </c>
      <c r="C3" s="15" t="s">
        <v>74</v>
      </c>
      <c r="D3" s="15" t="s">
        <v>75</v>
      </c>
      <c r="E3" s="16" t="s">
        <v>76</v>
      </c>
      <c r="F3" s="17" t="str">
        <f>IF(E3&lt;=100,"合格",IF(E3="未检出","合格","不合格"))</f>
        <v>合格</v>
      </c>
      <c r="G3" s="16" t="s">
        <v>76</v>
      </c>
      <c r="H3" s="17" t="str">
        <f>IF(G3="未检出","合格",IF(G3="未检出","合格","不合格"))</f>
        <v>合格</v>
      </c>
      <c r="I3" s="13">
        <v>5</v>
      </c>
      <c r="J3" s="17" t="str">
        <f>IF(I3&lt;=15,"合格",IF(I3="未检出","合格","不合格"))</f>
        <v>合格</v>
      </c>
      <c r="K3" s="16" t="s">
        <v>77</v>
      </c>
      <c r="L3" s="17" t="str">
        <f>IF(K3="无","合格",IF(K3="有","不合格"))</f>
        <v>合格</v>
      </c>
      <c r="M3" s="16" t="s">
        <v>77</v>
      </c>
      <c r="N3" s="17" t="str">
        <f>IF(M3="无","合格",IF(M3="有","不合格"))</f>
        <v>合格</v>
      </c>
      <c r="O3" s="24">
        <v>7.1</v>
      </c>
      <c r="P3" s="17" t="str">
        <f>IF(O3&lt;6.5,"不合格",IF(O3&lt;=8.5,"合格","不合格"))</f>
        <v>合格</v>
      </c>
      <c r="Q3" s="26">
        <v>0.5</v>
      </c>
      <c r="R3" s="17" t="str">
        <f>IF(Q3&lt;=1,"合格","不合格")</f>
        <v>合格</v>
      </c>
      <c r="S3" s="26">
        <v>60.1</v>
      </c>
      <c r="T3" s="17" t="str">
        <f t="shared" ref="T3:T8" si="0">IF(S3&lt;=450,"合格","不合格")</f>
        <v>合格</v>
      </c>
      <c r="U3" s="24">
        <v>1.92</v>
      </c>
      <c r="V3" s="17" t="str">
        <f t="shared" ref="V3:V22" si="1">IF(U3&lt;=3,"合格","不合格")</f>
        <v>合格</v>
      </c>
      <c r="W3" s="16" t="s">
        <v>78</v>
      </c>
      <c r="X3" s="17" t="str">
        <f>IF(W3="＜0.02","合格",IF(W3&lt;=0.5,"合格","不合格"))</f>
        <v>合格</v>
      </c>
      <c r="Y3" s="13">
        <v>82</v>
      </c>
      <c r="Z3" s="17" t="str">
        <f t="shared" ref="Z3:Z8" si="2">IF(Y3&lt;=1000,"合格","不合格")</f>
        <v>合格</v>
      </c>
      <c r="AA3" s="29">
        <v>0.021</v>
      </c>
      <c r="AB3" s="17" t="str">
        <f>IF(AA3="＜0.004","合格",IF(AA3&lt;=0.05,"合格","不合格"))</f>
        <v>合格</v>
      </c>
      <c r="AC3" s="29">
        <v>0.255</v>
      </c>
      <c r="AD3" s="17" t="str">
        <f t="shared" ref="AD3:AD22" si="3">IF(AC3="＜0.1","合格",IF(AC3&lt;=1,"合格","不合格"))</f>
        <v>合格</v>
      </c>
      <c r="AE3" s="29">
        <v>1.685</v>
      </c>
      <c r="AF3" s="17" t="str">
        <f t="shared" ref="AF3:AF22" si="4">IF(AE3&lt;=250,"合格","不合格")</f>
        <v>合格</v>
      </c>
      <c r="AG3" s="29" t="s">
        <v>79</v>
      </c>
      <c r="AH3" s="17" t="str">
        <f t="shared" ref="AH3:AH22" si="5">IF(AG3="＜0.15","合格",IF(AG3&lt;=10,"合格","不合格"))</f>
        <v>合格</v>
      </c>
      <c r="AI3" s="29">
        <v>7.011</v>
      </c>
      <c r="AJ3" s="17" t="str">
        <f t="shared" ref="AJ3:AJ22" si="6">IF(AI3="＜0.75","合格",IF(AI3&lt;=250,"合格","不合格"))</f>
        <v>合格</v>
      </c>
      <c r="AK3" s="29" t="s">
        <v>80</v>
      </c>
      <c r="AL3" s="17" t="str">
        <f>IF(AK3="＜0.05","合格",IF(AK3&lt;=1,"合格","不合格"))</f>
        <v>合格</v>
      </c>
      <c r="AM3" s="29" t="s">
        <v>80</v>
      </c>
      <c r="AN3" s="17" t="str">
        <f t="shared" ref="AN3:AN20" si="7">IF(AM3="＜0.05","合格",IF(AM3&lt;=0.3,"合格","不合格"))</f>
        <v>合格</v>
      </c>
      <c r="AO3" s="16" t="s">
        <v>81</v>
      </c>
      <c r="AP3" s="17" t="str">
        <f>IF(AO3="＜0.001","合格",IF(AO3&lt;=0.01,"合格","不合格"))</f>
        <v>合格</v>
      </c>
      <c r="AQ3" s="29" t="s">
        <v>80</v>
      </c>
      <c r="AR3" s="17" t="str">
        <f>IF(AQ3="＜0.05","合格",IF(AQ3&lt;=1,"合格","不合格"))</f>
        <v>合格</v>
      </c>
      <c r="AS3" s="29" t="s">
        <v>80</v>
      </c>
      <c r="AT3" s="17" t="str">
        <f>IF(AS3="＜0.05","合格",IF(AS3&lt;=0.1,"合格","不合格"))</f>
        <v>合格</v>
      </c>
      <c r="AU3" s="16" t="s">
        <v>82</v>
      </c>
      <c r="AV3" s="17" t="str">
        <f>IF(AU3="＜0.0001","合格",IF(AU3&lt;=0.005,"合格","不合格"))</f>
        <v>合格</v>
      </c>
      <c r="AW3" s="16" t="s">
        <v>83</v>
      </c>
      <c r="AX3" s="17" t="str">
        <f>IF(AW3="＜0.01","合格",IF(AW3&lt;=0.2,"合格","不合格"))</f>
        <v>合格</v>
      </c>
      <c r="AY3" s="16" t="s">
        <v>81</v>
      </c>
      <c r="AZ3" s="17" t="str">
        <f>IF(AY3="＜0.001","合格",IF(AY3&lt;=0.01,"合格","不合格"))</f>
        <v>合格</v>
      </c>
      <c r="BA3" s="32" t="s">
        <v>82</v>
      </c>
      <c r="BB3" s="17" t="str">
        <f>IF(BA3="＜0.0001","合格",IF(BA3&lt;=0.001,"合格","不合格"))</f>
        <v>合格</v>
      </c>
      <c r="BC3" s="24">
        <v>0.21</v>
      </c>
      <c r="BD3" s="17" t="str">
        <f>IF(AND(C3="出厂水",BC3="-"),"-",IF(AND(C3="末梢水",BC3="-"),"-",IF(AND(C3="出厂水",2&gt;BC3,BC3&gt;=0.3),"合格",IF(AND(C3="出厂水",BC3&lt;0.3),"不合格",IF(AND(C3="出厂水",BC3&gt;=2),"不合格",IF(AND(C3="末梢水",BC3&gt;=0.05),"合格",IF(AND(C3="末梢水",BC3&lt;0.05),"不合格")))))))</f>
        <v>不合格</v>
      </c>
      <c r="BE3" s="16" t="s">
        <v>84</v>
      </c>
      <c r="BF3" s="17" t="str">
        <f>IF(BE3="-","-",IF(BE3&lt;=0.7,"合格",IF(BE3="＜0.005","合格","不合格")))</f>
        <v>合格</v>
      </c>
      <c r="BG3" s="35" t="s">
        <v>85</v>
      </c>
      <c r="BH3" s="17" t="str">
        <f>IF(BG3="≤0.00032","合格",IF(BG3&lt;=0.06,"合格","不合格"))</f>
        <v>合格</v>
      </c>
      <c r="BI3" s="24" t="s">
        <v>86</v>
      </c>
      <c r="BJ3" s="17" t="str">
        <f>IF(BI3="≤0.00015","合格",IF(BI3&lt;=0.06,"合格","不合格"))</f>
        <v>合格</v>
      </c>
      <c r="BK3" s="24" t="s">
        <v>87</v>
      </c>
      <c r="BL3" s="17" t="str">
        <f>IF(BK3="≤0.00016","合格",IF(BK3&lt;=0.1,"合格","不合格"))</f>
        <v>合格</v>
      </c>
      <c r="BM3" s="24" t="s">
        <v>88</v>
      </c>
      <c r="BN3" s="17" t="str">
        <f>IF(BM3="≤0.00041","合格",IF(BM3&lt;=0.1,"合格","不合格"))</f>
        <v>合格</v>
      </c>
      <c r="BO3" s="16">
        <f>0.00032*0.5/0.06+0.00016*0.5/0.1+0.00015*0.5/0.06+0.00041*0.5/0.1</f>
        <v>0.00676666666666667</v>
      </c>
      <c r="BP3" s="17" t="s">
        <v>89</v>
      </c>
      <c r="BQ3" s="24">
        <v>0.0278</v>
      </c>
      <c r="BR3" s="17" t="str">
        <f>IF(BQ3="≤0.010","合格",IF(BQ3&lt;=0.1,"合格","不合格"))</f>
        <v>合格</v>
      </c>
      <c r="BS3" s="16" t="s">
        <v>90</v>
      </c>
      <c r="BT3" s="36" t="str">
        <f>IF(BS3="≤0.010","合格",IF(BS3&lt;=0.1,"合格","不合格"))</f>
        <v>合格</v>
      </c>
    </row>
    <row r="4" s="2" customFormat="1" customHeight="1" spans="1:72">
      <c r="A4" s="13">
        <v>2</v>
      </c>
      <c r="B4" s="14" t="s">
        <v>91</v>
      </c>
      <c r="C4" s="15" t="s">
        <v>92</v>
      </c>
      <c r="D4" s="15" t="s">
        <v>93</v>
      </c>
      <c r="E4" s="16" t="s">
        <v>76</v>
      </c>
      <c r="F4" s="17" t="str">
        <f t="shared" ref="F4:F22" si="8">IF(E4&lt;=100,"合格",IF(E4="未检出","合格","不合格"))</f>
        <v>合格</v>
      </c>
      <c r="G4" s="16" t="s">
        <v>76</v>
      </c>
      <c r="H4" s="17" t="str">
        <f t="shared" ref="H4:H22" si="9">IF(G4="未检出","合格",IF(G4="未检出","合格","不合格"))</f>
        <v>合格</v>
      </c>
      <c r="I4" s="13">
        <v>5</v>
      </c>
      <c r="J4" s="17" t="str">
        <f t="shared" ref="J4:J22" si="10">IF(I4&lt;=15,"合格",IF(I4="未检出","合格","不合格"))</f>
        <v>合格</v>
      </c>
      <c r="K4" s="16" t="s">
        <v>77</v>
      </c>
      <c r="L4" s="17" t="str">
        <f t="shared" ref="L4:L22" si="11">IF(K4="无","合格",IF(K4="有","不合格"))</f>
        <v>合格</v>
      </c>
      <c r="M4" s="16" t="s">
        <v>77</v>
      </c>
      <c r="N4" s="17" t="str">
        <f t="shared" ref="N4:N22" si="12">IF(M4="无","合格",IF(M4="有","不合格"))</f>
        <v>合格</v>
      </c>
      <c r="O4" s="24">
        <v>6.9</v>
      </c>
      <c r="P4" s="17" t="str">
        <f t="shared" ref="P4:P22" si="13">IF(O4&lt;6.5,"不合格",IF(O4&lt;=8.5,"合格","不合格"))</f>
        <v>合格</v>
      </c>
      <c r="Q4" s="26">
        <v>0.5</v>
      </c>
      <c r="R4" s="17" t="str">
        <f t="shared" ref="R4:R22" si="14">IF(Q4&lt;=1,"合格","不合格")</f>
        <v>合格</v>
      </c>
      <c r="S4" s="26">
        <v>54</v>
      </c>
      <c r="T4" s="17" t="str">
        <f t="shared" si="0"/>
        <v>合格</v>
      </c>
      <c r="U4" s="24">
        <v>1.76</v>
      </c>
      <c r="V4" s="17" t="str">
        <f t="shared" si="1"/>
        <v>合格</v>
      </c>
      <c r="W4" s="16" t="s">
        <v>78</v>
      </c>
      <c r="X4" s="17" t="str">
        <f t="shared" ref="X4:X22" si="15">IF(W4="＜0.02","合格",IF(W4&lt;=0.5,"合格","不合格"))</f>
        <v>合格</v>
      </c>
      <c r="Y4" s="13">
        <v>80</v>
      </c>
      <c r="Z4" s="17" t="str">
        <f t="shared" si="2"/>
        <v>合格</v>
      </c>
      <c r="AA4" s="29">
        <v>0.021</v>
      </c>
      <c r="AB4" s="17" t="str">
        <f t="shared" ref="AB4:AB22" si="16">IF(AA4="＜0.004","合格",IF(AA4&lt;=0.05,"合格","不合格"))</f>
        <v>合格</v>
      </c>
      <c r="AC4" s="29">
        <v>0.243</v>
      </c>
      <c r="AD4" s="17" t="str">
        <f t="shared" si="3"/>
        <v>合格</v>
      </c>
      <c r="AE4" s="29">
        <v>1.606</v>
      </c>
      <c r="AF4" s="17" t="str">
        <f t="shared" si="4"/>
        <v>合格</v>
      </c>
      <c r="AG4" s="29" t="s">
        <v>79</v>
      </c>
      <c r="AH4" s="17" t="str">
        <f t="shared" si="5"/>
        <v>合格</v>
      </c>
      <c r="AI4" s="29">
        <v>6.269</v>
      </c>
      <c r="AJ4" s="17" t="str">
        <f t="shared" si="6"/>
        <v>合格</v>
      </c>
      <c r="AK4" s="29" t="s">
        <v>80</v>
      </c>
      <c r="AL4" s="17" t="str">
        <f t="shared" ref="AL4:AL35" si="17">IF(AK4="＜0.05","合格",IF(AK4&lt;=1,"合格","不合格"))</f>
        <v>合格</v>
      </c>
      <c r="AM4" s="29" t="s">
        <v>80</v>
      </c>
      <c r="AN4" s="17" t="str">
        <f t="shared" si="7"/>
        <v>合格</v>
      </c>
      <c r="AO4" s="16" t="s">
        <v>81</v>
      </c>
      <c r="AP4" s="17" t="str">
        <f t="shared" ref="AP4:AP22" si="18">IF(AO4="＜0.001","合格",IF(AO4&lt;=0.01,"合格","不合格"))</f>
        <v>合格</v>
      </c>
      <c r="AQ4" s="29" t="s">
        <v>80</v>
      </c>
      <c r="AR4" s="17" t="str">
        <f t="shared" ref="AR4:AR22" si="19">IF(AQ4="＜0.05","合格",IF(AQ4&lt;=1,"合格","不合格"))</f>
        <v>合格</v>
      </c>
      <c r="AS4" s="29" t="s">
        <v>80</v>
      </c>
      <c r="AT4" s="17" t="str">
        <f t="shared" ref="AT4:AT22" si="20">IF(AS4="＜0.05","合格",IF(AS4&lt;=0.1,"合格","不合格"))</f>
        <v>合格</v>
      </c>
      <c r="AU4" s="16" t="s">
        <v>82</v>
      </c>
      <c r="AV4" s="17" t="str">
        <f t="shared" ref="AV4:AV22" si="21">IF(AU4="＜0.0001","合格",IF(AU4&lt;=0.005,"合格","不合格"))</f>
        <v>合格</v>
      </c>
      <c r="AW4" s="16" t="s">
        <v>83</v>
      </c>
      <c r="AX4" s="17" t="str">
        <f t="shared" ref="AX4:AX22" si="22">IF(AW4="＜0.01","合格",IF(AW4&lt;=0.2,"合格","不合格"))</f>
        <v>合格</v>
      </c>
      <c r="AY4" s="16" t="s">
        <v>81</v>
      </c>
      <c r="AZ4" s="17" t="str">
        <f t="shared" ref="AZ4:AZ22" si="23">IF(AY4="＜0.001","合格",IF(AY4&lt;=0.01,"合格","不合格"))</f>
        <v>合格</v>
      </c>
      <c r="BA4" s="32">
        <v>0.0004</v>
      </c>
      <c r="BB4" s="17" t="str">
        <f t="shared" ref="BB4:BB22" si="24">IF(BA4="＜0.0001","合格",IF(BA4&lt;=0.001,"合格","不合格"))</f>
        <v>合格</v>
      </c>
      <c r="BC4" s="24">
        <v>0.25</v>
      </c>
      <c r="BD4" s="17" t="str">
        <f>IF(AND(C4="出厂水",BC4="-"),"-",IF(AND(C4="末梢水",BC4="-"),"-",IF(AND(C4="出厂水",2&gt;BC4,BC4&gt;=0.3),"合格",IF(AND(C4="出厂水",BC4&lt;0.3),"不合格",IF(AND(C4="出厂水",BC4&gt;=2),"不合格",IF(AND(C4="末梢水",BC4&gt;=0.05),"合格",IF(AND(C4="末梢水",BC4&lt;0.05),"不合格")))))))</f>
        <v>合格</v>
      </c>
      <c r="BE4" s="16">
        <v>0.0226</v>
      </c>
      <c r="BF4" s="17" t="str">
        <f>IF(BE4="-","-",IF(BE4&lt;=0.7,"合格",IF(BE4="＜0.005","合格","不合格")))</f>
        <v>合格</v>
      </c>
      <c r="BG4" s="35" t="s">
        <v>85</v>
      </c>
      <c r="BH4" s="17" t="str">
        <f>IF(BG4="≤0.00032","合格",IF(BG4&lt;=0.06,"合格","不合格"))</f>
        <v>合格</v>
      </c>
      <c r="BI4" s="24" t="s">
        <v>86</v>
      </c>
      <c r="BJ4" s="17" t="str">
        <f>IF(BI4="≤0.00015","合格",IF(BI4&lt;=0.06,"合格","不合格"))</f>
        <v>合格</v>
      </c>
      <c r="BK4" s="24" t="s">
        <v>87</v>
      </c>
      <c r="BL4" s="17" t="str">
        <f>IF(BK4="≤0.00016","合格",IF(BK4&lt;=0.1,"合格","不合格"))</f>
        <v>合格</v>
      </c>
      <c r="BM4" s="24" t="s">
        <v>88</v>
      </c>
      <c r="BN4" s="17" t="str">
        <f>IF(BM4="≤0.00041","合格",IF(BM4&lt;=0.1,"合格","不合格"))</f>
        <v>合格</v>
      </c>
      <c r="BO4" s="16">
        <f>0.00032*0.5/0.06+0.00016*0.5/0.1+0.00015*0.5/0.06+0.00041*0.5/0.1</f>
        <v>0.00676666666666667</v>
      </c>
      <c r="BP4" s="17" t="s">
        <v>89</v>
      </c>
      <c r="BQ4" s="24">
        <v>0.0298</v>
      </c>
      <c r="BR4" s="17" t="str">
        <f>IF(BQ4="≤0.0081","合格",IF(BQ4&lt;=0.05,"合格","不合格"))</f>
        <v>合格</v>
      </c>
      <c r="BS4" s="16" t="s">
        <v>90</v>
      </c>
      <c r="BT4" s="36" t="str">
        <f>IF(BS4="≤0.010","合格",IF(BS4&lt;=0.1,"合格","不合格"))</f>
        <v>合格</v>
      </c>
    </row>
    <row r="5" s="2" customFormat="1" customHeight="1" spans="1:72">
      <c r="A5" s="13">
        <v>3</v>
      </c>
      <c r="B5" s="14" t="s">
        <v>94</v>
      </c>
      <c r="C5" s="15" t="s">
        <v>74</v>
      </c>
      <c r="D5" s="15" t="s">
        <v>95</v>
      </c>
      <c r="E5" s="16" t="s">
        <v>76</v>
      </c>
      <c r="F5" s="17" t="str">
        <f t="shared" si="8"/>
        <v>合格</v>
      </c>
      <c r="G5" s="16" t="s">
        <v>76</v>
      </c>
      <c r="H5" s="17" t="str">
        <f t="shared" si="9"/>
        <v>合格</v>
      </c>
      <c r="I5" s="13">
        <v>5</v>
      </c>
      <c r="J5" s="17" t="str">
        <f t="shared" si="10"/>
        <v>合格</v>
      </c>
      <c r="K5" s="16" t="s">
        <v>77</v>
      </c>
      <c r="L5" s="17" t="str">
        <f t="shared" si="11"/>
        <v>合格</v>
      </c>
      <c r="M5" s="16" t="s">
        <v>77</v>
      </c>
      <c r="N5" s="17" t="str">
        <f t="shared" si="12"/>
        <v>合格</v>
      </c>
      <c r="O5" s="24">
        <v>7</v>
      </c>
      <c r="P5" s="17" t="str">
        <f t="shared" si="13"/>
        <v>合格</v>
      </c>
      <c r="Q5" s="26">
        <v>0.5</v>
      </c>
      <c r="R5" s="17" t="str">
        <f t="shared" si="14"/>
        <v>合格</v>
      </c>
      <c r="S5" s="26">
        <v>204.2</v>
      </c>
      <c r="T5" s="17" t="str">
        <f t="shared" si="0"/>
        <v>合格</v>
      </c>
      <c r="U5" s="24">
        <v>1.68</v>
      </c>
      <c r="V5" s="17" t="str">
        <f t="shared" si="1"/>
        <v>合格</v>
      </c>
      <c r="W5" s="16" t="s">
        <v>78</v>
      </c>
      <c r="X5" s="17" t="str">
        <f t="shared" si="15"/>
        <v>合格</v>
      </c>
      <c r="Y5" s="13">
        <v>358</v>
      </c>
      <c r="Z5" s="17" t="str">
        <f t="shared" si="2"/>
        <v>合格</v>
      </c>
      <c r="AA5" s="29">
        <v>0.025</v>
      </c>
      <c r="AB5" s="17" t="str">
        <f t="shared" si="16"/>
        <v>合格</v>
      </c>
      <c r="AC5" s="29">
        <v>0.179</v>
      </c>
      <c r="AD5" s="17" t="str">
        <f t="shared" si="3"/>
        <v>合格</v>
      </c>
      <c r="AE5" s="29">
        <v>0.926</v>
      </c>
      <c r="AF5" s="17" t="str">
        <f t="shared" si="4"/>
        <v>合格</v>
      </c>
      <c r="AG5" s="29">
        <v>0.096</v>
      </c>
      <c r="AH5" s="17" t="str">
        <f t="shared" si="5"/>
        <v>合格</v>
      </c>
      <c r="AI5" s="29">
        <v>58.938</v>
      </c>
      <c r="AJ5" s="17" t="str">
        <f t="shared" si="6"/>
        <v>合格</v>
      </c>
      <c r="AK5" s="29" t="s">
        <v>80</v>
      </c>
      <c r="AL5" s="17" t="str">
        <f t="shared" si="17"/>
        <v>合格</v>
      </c>
      <c r="AM5" s="29" t="s">
        <v>80</v>
      </c>
      <c r="AN5" s="17" t="str">
        <f t="shared" si="7"/>
        <v>合格</v>
      </c>
      <c r="AO5" s="16" t="s">
        <v>81</v>
      </c>
      <c r="AP5" s="17" t="str">
        <f t="shared" si="18"/>
        <v>合格</v>
      </c>
      <c r="AQ5" s="29" t="s">
        <v>80</v>
      </c>
      <c r="AR5" s="17" t="str">
        <f t="shared" si="19"/>
        <v>合格</v>
      </c>
      <c r="AS5" s="29" t="s">
        <v>80</v>
      </c>
      <c r="AT5" s="17" t="str">
        <f t="shared" si="20"/>
        <v>合格</v>
      </c>
      <c r="AU5" s="16" t="s">
        <v>82</v>
      </c>
      <c r="AV5" s="17" t="str">
        <f t="shared" si="21"/>
        <v>合格</v>
      </c>
      <c r="AW5" s="16" t="s">
        <v>83</v>
      </c>
      <c r="AX5" s="17" t="str">
        <f t="shared" si="22"/>
        <v>合格</v>
      </c>
      <c r="AY5" s="16" t="s">
        <v>81</v>
      </c>
      <c r="AZ5" s="17" t="str">
        <f t="shared" si="23"/>
        <v>合格</v>
      </c>
      <c r="BA5" s="16">
        <v>0.0002</v>
      </c>
      <c r="BB5" s="17" t="str">
        <f t="shared" si="24"/>
        <v>合格</v>
      </c>
      <c r="BC5" s="24" t="s">
        <v>96</v>
      </c>
      <c r="BD5" s="17" t="str">
        <f t="shared" ref="BD5:BD22" si="25">IF(AND(C5="出厂水",BC5="-"),"-",IF(AND(C5="末梢水",BC5="-"),"-",IF(AND(C5="出厂水",2&gt;BC5,BC5&gt;=0.3),"合格",IF(AND(C5="出厂水",BC5&lt;0.3),"不合格",IF(AND(C5="出厂水",BC5&gt;=2),"不合格",IF(AND(C5="末梢水",BC5&gt;=0.05),"合格",IF(AND(C5="末梢水",BC5&lt;0.05),"不合格")))))))</f>
        <v>-</v>
      </c>
      <c r="BE5" s="16" t="s">
        <v>96</v>
      </c>
      <c r="BF5" s="24" t="s">
        <v>96</v>
      </c>
      <c r="BG5" s="24" t="s">
        <v>96</v>
      </c>
      <c r="BH5" s="24" t="s">
        <v>96</v>
      </c>
      <c r="BI5" s="24" t="s">
        <v>96</v>
      </c>
      <c r="BJ5" s="24" t="s">
        <v>96</v>
      </c>
      <c r="BK5" s="24" t="s">
        <v>96</v>
      </c>
      <c r="BL5" s="24" t="s">
        <v>96</v>
      </c>
      <c r="BM5" s="24" t="s">
        <v>96</v>
      </c>
      <c r="BN5" s="24" t="s">
        <v>96</v>
      </c>
      <c r="BO5" s="24" t="s">
        <v>96</v>
      </c>
      <c r="BP5" s="24" t="s">
        <v>96</v>
      </c>
      <c r="BQ5" s="24" t="s">
        <v>96</v>
      </c>
      <c r="BR5" s="24" t="s">
        <v>96</v>
      </c>
      <c r="BS5" s="24" t="s">
        <v>96</v>
      </c>
      <c r="BT5" s="24" t="s">
        <v>96</v>
      </c>
    </row>
    <row r="6" s="2" customFormat="1" customHeight="1" spans="1:72">
      <c r="A6" s="13">
        <v>4</v>
      </c>
      <c r="B6" s="14" t="s">
        <v>97</v>
      </c>
      <c r="C6" s="15" t="s">
        <v>92</v>
      </c>
      <c r="D6" s="15" t="s">
        <v>98</v>
      </c>
      <c r="E6" s="16" t="s">
        <v>76</v>
      </c>
      <c r="F6" s="17" t="str">
        <f t="shared" si="8"/>
        <v>合格</v>
      </c>
      <c r="G6" s="16" t="s">
        <v>76</v>
      </c>
      <c r="H6" s="17" t="str">
        <f t="shared" si="9"/>
        <v>合格</v>
      </c>
      <c r="I6" s="13">
        <v>5</v>
      </c>
      <c r="J6" s="17" t="str">
        <f t="shared" si="10"/>
        <v>合格</v>
      </c>
      <c r="K6" s="16" t="s">
        <v>77</v>
      </c>
      <c r="L6" s="17" t="str">
        <f t="shared" si="11"/>
        <v>合格</v>
      </c>
      <c r="M6" s="16" t="s">
        <v>77</v>
      </c>
      <c r="N6" s="17" t="str">
        <f t="shared" si="12"/>
        <v>合格</v>
      </c>
      <c r="O6" s="24">
        <v>7.1</v>
      </c>
      <c r="P6" s="17" t="str">
        <f t="shared" si="13"/>
        <v>合格</v>
      </c>
      <c r="Q6" s="26">
        <v>0.5</v>
      </c>
      <c r="R6" s="17" t="str">
        <f t="shared" si="14"/>
        <v>合格</v>
      </c>
      <c r="S6" s="26">
        <v>196.2</v>
      </c>
      <c r="T6" s="17" t="str">
        <f t="shared" si="0"/>
        <v>合格</v>
      </c>
      <c r="U6" s="24">
        <v>1.44</v>
      </c>
      <c r="V6" s="17" t="str">
        <f t="shared" si="1"/>
        <v>合格</v>
      </c>
      <c r="W6" s="16" t="s">
        <v>78</v>
      </c>
      <c r="X6" s="17" t="str">
        <f t="shared" si="15"/>
        <v>合格</v>
      </c>
      <c r="Y6" s="13">
        <v>378</v>
      </c>
      <c r="Z6" s="17" t="str">
        <f t="shared" si="2"/>
        <v>合格</v>
      </c>
      <c r="AA6" s="29">
        <v>0.009</v>
      </c>
      <c r="AB6" s="17" t="str">
        <f t="shared" si="16"/>
        <v>合格</v>
      </c>
      <c r="AC6" s="29">
        <v>0.252</v>
      </c>
      <c r="AD6" s="17" t="str">
        <f t="shared" si="3"/>
        <v>合格</v>
      </c>
      <c r="AE6" s="29">
        <v>21.949</v>
      </c>
      <c r="AF6" s="17" t="str">
        <f t="shared" si="4"/>
        <v>合格</v>
      </c>
      <c r="AG6" s="29">
        <v>0.308</v>
      </c>
      <c r="AH6" s="17" t="str">
        <f t="shared" si="5"/>
        <v>合格</v>
      </c>
      <c r="AI6" s="29">
        <v>62.556</v>
      </c>
      <c r="AJ6" s="17" t="str">
        <f t="shared" si="6"/>
        <v>合格</v>
      </c>
      <c r="AK6" s="29" t="s">
        <v>80</v>
      </c>
      <c r="AL6" s="17" t="str">
        <f t="shared" si="17"/>
        <v>合格</v>
      </c>
      <c r="AM6" s="29" t="s">
        <v>80</v>
      </c>
      <c r="AN6" s="17" t="str">
        <f t="shared" si="7"/>
        <v>合格</v>
      </c>
      <c r="AO6" s="16" t="s">
        <v>81</v>
      </c>
      <c r="AP6" s="17" t="str">
        <f t="shared" si="18"/>
        <v>合格</v>
      </c>
      <c r="AQ6" s="29" t="s">
        <v>80</v>
      </c>
      <c r="AR6" s="17" t="str">
        <f t="shared" si="19"/>
        <v>合格</v>
      </c>
      <c r="AS6" s="29" t="s">
        <v>80</v>
      </c>
      <c r="AT6" s="17" t="str">
        <f t="shared" si="20"/>
        <v>合格</v>
      </c>
      <c r="AU6" s="16" t="s">
        <v>82</v>
      </c>
      <c r="AV6" s="17" t="str">
        <f t="shared" si="21"/>
        <v>合格</v>
      </c>
      <c r="AW6" s="16" t="s">
        <v>83</v>
      </c>
      <c r="AX6" s="17" t="str">
        <f t="shared" si="22"/>
        <v>合格</v>
      </c>
      <c r="AY6" s="16" t="s">
        <v>81</v>
      </c>
      <c r="AZ6" s="17" t="str">
        <f t="shared" si="23"/>
        <v>合格</v>
      </c>
      <c r="BA6" s="16">
        <v>0.0002</v>
      </c>
      <c r="BB6" s="17" t="str">
        <f t="shared" si="24"/>
        <v>合格</v>
      </c>
      <c r="BC6" s="24" t="s">
        <v>96</v>
      </c>
      <c r="BD6" s="17" t="str">
        <f t="shared" si="25"/>
        <v>-</v>
      </c>
      <c r="BE6" s="16" t="s">
        <v>96</v>
      </c>
      <c r="BF6" s="24" t="s">
        <v>96</v>
      </c>
      <c r="BG6" s="24" t="s">
        <v>96</v>
      </c>
      <c r="BH6" s="24" t="s">
        <v>96</v>
      </c>
      <c r="BI6" s="24" t="s">
        <v>96</v>
      </c>
      <c r="BJ6" s="24" t="s">
        <v>96</v>
      </c>
      <c r="BK6" s="24" t="s">
        <v>96</v>
      </c>
      <c r="BL6" s="24" t="s">
        <v>96</v>
      </c>
      <c r="BM6" s="24" t="s">
        <v>96</v>
      </c>
      <c r="BN6" s="24" t="s">
        <v>96</v>
      </c>
      <c r="BO6" s="24" t="s">
        <v>96</v>
      </c>
      <c r="BP6" s="24" t="s">
        <v>96</v>
      </c>
      <c r="BQ6" s="24" t="s">
        <v>96</v>
      </c>
      <c r="BR6" s="24" t="s">
        <v>96</v>
      </c>
      <c r="BS6" s="24" t="s">
        <v>96</v>
      </c>
      <c r="BT6" s="24" t="s">
        <v>96</v>
      </c>
    </row>
    <row r="7" s="2" customFormat="1" customHeight="1" spans="1:72">
      <c r="A7" s="13">
        <v>5</v>
      </c>
      <c r="B7" s="14" t="s">
        <v>99</v>
      </c>
      <c r="C7" s="15" t="s">
        <v>74</v>
      </c>
      <c r="D7" s="15" t="s">
        <v>100</v>
      </c>
      <c r="E7" s="16" t="s">
        <v>76</v>
      </c>
      <c r="F7" s="17" t="str">
        <f t="shared" si="8"/>
        <v>合格</v>
      </c>
      <c r="G7" s="16" t="s">
        <v>76</v>
      </c>
      <c r="H7" s="17" t="str">
        <f t="shared" si="9"/>
        <v>合格</v>
      </c>
      <c r="I7" s="13">
        <v>5</v>
      </c>
      <c r="J7" s="17" t="str">
        <f t="shared" si="10"/>
        <v>合格</v>
      </c>
      <c r="K7" s="16" t="s">
        <v>77</v>
      </c>
      <c r="L7" s="17" t="str">
        <f t="shared" si="11"/>
        <v>合格</v>
      </c>
      <c r="M7" s="16" t="s">
        <v>77</v>
      </c>
      <c r="N7" s="17" t="str">
        <f t="shared" si="12"/>
        <v>合格</v>
      </c>
      <c r="O7" s="24">
        <v>6.9</v>
      </c>
      <c r="P7" s="17" t="str">
        <f t="shared" si="13"/>
        <v>合格</v>
      </c>
      <c r="Q7" s="26">
        <v>0.5</v>
      </c>
      <c r="R7" s="17" t="str">
        <f t="shared" si="14"/>
        <v>合格</v>
      </c>
      <c r="S7" s="26">
        <v>40</v>
      </c>
      <c r="T7" s="17" t="str">
        <f t="shared" si="0"/>
        <v>合格</v>
      </c>
      <c r="U7" s="24">
        <v>0.64</v>
      </c>
      <c r="V7" s="17" t="str">
        <f t="shared" si="1"/>
        <v>合格</v>
      </c>
      <c r="W7" s="16" t="s">
        <v>78</v>
      </c>
      <c r="X7" s="17" t="str">
        <f t="shared" si="15"/>
        <v>合格</v>
      </c>
      <c r="Y7" s="30">
        <v>54</v>
      </c>
      <c r="Z7" s="17" t="str">
        <f t="shared" si="2"/>
        <v>合格</v>
      </c>
      <c r="AA7" s="29">
        <v>0.008</v>
      </c>
      <c r="AB7" s="17" t="str">
        <f t="shared" si="16"/>
        <v>合格</v>
      </c>
      <c r="AC7" s="29">
        <v>0.157</v>
      </c>
      <c r="AD7" s="17" t="str">
        <f t="shared" si="3"/>
        <v>合格</v>
      </c>
      <c r="AE7" s="29">
        <v>2.296</v>
      </c>
      <c r="AF7" s="17" t="str">
        <f t="shared" si="4"/>
        <v>合格</v>
      </c>
      <c r="AG7" s="29">
        <v>0.074</v>
      </c>
      <c r="AH7" s="17" t="str">
        <f t="shared" si="5"/>
        <v>合格</v>
      </c>
      <c r="AI7" s="29">
        <v>6.542</v>
      </c>
      <c r="AJ7" s="17" t="str">
        <f t="shared" si="6"/>
        <v>合格</v>
      </c>
      <c r="AK7" s="29" t="s">
        <v>80</v>
      </c>
      <c r="AL7" s="17" t="str">
        <f t="shared" si="17"/>
        <v>合格</v>
      </c>
      <c r="AM7" s="29" t="s">
        <v>80</v>
      </c>
      <c r="AN7" s="17" t="str">
        <f t="shared" si="7"/>
        <v>合格</v>
      </c>
      <c r="AO7" s="16" t="s">
        <v>81</v>
      </c>
      <c r="AP7" s="17" t="str">
        <f t="shared" si="18"/>
        <v>合格</v>
      </c>
      <c r="AQ7" s="29" t="s">
        <v>80</v>
      </c>
      <c r="AR7" s="17" t="str">
        <f t="shared" si="19"/>
        <v>合格</v>
      </c>
      <c r="AS7" s="29" t="s">
        <v>80</v>
      </c>
      <c r="AT7" s="17" t="str">
        <f t="shared" si="20"/>
        <v>合格</v>
      </c>
      <c r="AU7" s="16" t="s">
        <v>82</v>
      </c>
      <c r="AV7" s="17" t="str">
        <f t="shared" si="21"/>
        <v>合格</v>
      </c>
      <c r="AW7" s="16" t="s">
        <v>83</v>
      </c>
      <c r="AX7" s="17" t="str">
        <f t="shared" si="22"/>
        <v>合格</v>
      </c>
      <c r="AY7" s="16">
        <v>0.0013</v>
      </c>
      <c r="AZ7" s="17" t="str">
        <f t="shared" si="23"/>
        <v>合格</v>
      </c>
      <c r="BA7" s="16">
        <v>0.0001</v>
      </c>
      <c r="BB7" s="17" t="str">
        <f t="shared" si="24"/>
        <v>合格</v>
      </c>
      <c r="BC7" s="24" t="s">
        <v>96</v>
      </c>
      <c r="BD7" s="17" t="str">
        <f t="shared" si="25"/>
        <v>-</v>
      </c>
      <c r="BE7" s="16" t="s">
        <v>96</v>
      </c>
      <c r="BF7" s="24" t="s">
        <v>96</v>
      </c>
      <c r="BG7" s="24" t="s">
        <v>96</v>
      </c>
      <c r="BH7" s="24" t="s">
        <v>96</v>
      </c>
      <c r="BI7" s="24" t="s">
        <v>96</v>
      </c>
      <c r="BJ7" s="24" t="s">
        <v>96</v>
      </c>
      <c r="BK7" s="24" t="s">
        <v>96</v>
      </c>
      <c r="BL7" s="24" t="s">
        <v>96</v>
      </c>
      <c r="BM7" s="24" t="s">
        <v>96</v>
      </c>
      <c r="BN7" s="24" t="s">
        <v>96</v>
      </c>
      <c r="BO7" s="24" t="s">
        <v>96</v>
      </c>
      <c r="BP7" s="24" t="s">
        <v>96</v>
      </c>
      <c r="BQ7" s="24" t="s">
        <v>96</v>
      </c>
      <c r="BR7" s="24" t="s">
        <v>96</v>
      </c>
      <c r="BS7" s="24" t="s">
        <v>96</v>
      </c>
      <c r="BT7" s="24" t="s">
        <v>96</v>
      </c>
    </row>
    <row r="8" s="2" customFormat="1" customHeight="1" spans="1:72">
      <c r="A8" s="13">
        <v>6</v>
      </c>
      <c r="B8" s="14" t="s">
        <v>101</v>
      </c>
      <c r="C8" s="15" t="s">
        <v>92</v>
      </c>
      <c r="D8" s="15" t="s">
        <v>102</v>
      </c>
      <c r="E8" s="16" t="s">
        <v>76</v>
      </c>
      <c r="F8" s="17" t="str">
        <f t="shared" si="8"/>
        <v>合格</v>
      </c>
      <c r="G8" s="16" t="s">
        <v>76</v>
      </c>
      <c r="H8" s="17" t="str">
        <f t="shared" si="9"/>
        <v>合格</v>
      </c>
      <c r="I8" s="13">
        <v>5</v>
      </c>
      <c r="J8" s="17" t="str">
        <f t="shared" si="10"/>
        <v>合格</v>
      </c>
      <c r="K8" s="16" t="s">
        <v>77</v>
      </c>
      <c r="L8" s="17" t="str">
        <f t="shared" si="11"/>
        <v>合格</v>
      </c>
      <c r="M8" s="16" t="s">
        <v>77</v>
      </c>
      <c r="N8" s="17" t="str">
        <f t="shared" si="12"/>
        <v>合格</v>
      </c>
      <c r="O8" s="24">
        <v>7</v>
      </c>
      <c r="P8" s="17" t="str">
        <f t="shared" si="13"/>
        <v>合格</v>
      </c>
      <c r="Q8" s="26">
        <v>0.5</v>
      </c>
      <c r="R8" s="17" t="str">
        <f t="shared" si="14"/>
        <v>合格</v>
      </c>
      <c r="S8" s="26">
        <v>38</v>
      </c>
      <c r="T8" s="17" t="str">
        <f t="shared" si="0"/>
        <v>合格</v>
      </c>
      <c r="U8" s="24">
        <v>0.48</v>
      </c>
      <c r="V8" s="17" t="str">
        <f t="shared" si="1"/>
        <v>合格</v>
      </c>
      <c r="W8" s="16" t="s">
        <v>78</v>
      </c>
      <c r="X8" s="17" t="str">
        <f t="shared" si="15"/>
        <v>合格</v>
      </c>
      <c r="Y8" s="30">
        <v>60</v>
      </c>
      <c r="Z8" s="17" t="str">
        <f t="shared" si="2"/>
        <v>合格</v>
      </c>
      <c r="AA8" s="29">
        <v>0.004</v>
      </c>
      <c r="AB8" s="17" t="str">
        <f t="shared" si="16"/>
        <v>合格</v>
      </c>
      <c r="AC8" s="29">
        <v>0.152</v>
      </c>
      <c r="AD8" s="17" t="str">
        <f t="shared" si="3"/>
        <v>合格</v>
      </c>
      <c r="AE8" s="29">
        <v>1.386</v>
      </c>
      <c r="AF8" s="17" t="str">
        <f t="shared" si="4"/>
        <v>合格</v>
      </c>
      <c r="AG8" s="29">
        <v>0.105</v>
      </c>
      <c r="AH8" s="17" t="str">
        <f t="shared" si="5"/>
        <v>合格</v>
      </c>
      <c r="AI8" s="29">
        <v>3.791</v>
      </c>
      <c r="AJ8" s="17" t="str">
        <f t="shared" si="6"/>
        <v>合格</v>
      </c>
      <c r="AK8" s="29" t="s">
        <v>80</v>
      </c>
      <c r="AL8" s="17" t="str">
        <f t="shared" si="17"/>
        <v>合格</v>
      </c>
      <c r="AM8" s="29">
        <v>0.09</v>
      </c>
      <c r="AN8" s="17" t="str">
        <f t="shared" si="7"/>
        <v>合格</v>
      </c>
      <c r="AO8" s="16" t="s">
        <v>81</v>
      </c>
      <c r="AP8" s="17" t="str">
        <f t="shared" si="18"/>
        <v>合格</v>
      </c>
      <c r="AQ8" s="29">
        <v>0.069</v>
      </c>
      <c r="AR8" s="17" t="str">
        <f t="shared" si="19"/>
        <v>合格</v>
      </c>
      <c r="AS8" s="29" t="s">
        <v>80</v>
      </c>
      <c r="AT8" s="17" t="str">
        <f t="shared" si="20"/>
        <v>合格</v>
      </c>
      <c r="AU8" s="16" t="s">
        <v>82</v>
      </c>
      <c r="AV8" s="17" t="str">
        <f t="shared" si="21"/>
        <v>合格</v>
      </c>
      <c r="AW8" s="16" t="s">
        <v>83</v>
      </c>
      <c r="AX8" s="17" t="str">
        <f t="shared" si="22"/>
        <v>合格</v>
      </c>
      <c r="AY8" s="16">
        <v>0.0021</v>
      </c>
      <c r="AZ8" s="17" t="str">
        <f t="shared" si="23"/>
        <v>合格</v>
      </c>
      <c r="BA8" s="16" t="s">
        <v>82</v>
      </c>
      <c r="BB8" s="17" t="str">
        <f t="shared" si="24"/>
        <v>合格</v>
      </c>
      <c r="BC8" s="24" t="s">
        <v>96</v>
      </c>
      <c r="BD8" s="17" t="str">
        <f t="shared" si="25"/>
        <v>-</v>
      </c>
      <c r="BE8" s="16" t="s">
        <v>96</v>
      </c>
      <c r="BF8" s="24" t="s">
        <v>96</v>
      </c>
      <c r="BG8" s="24" t="s">
        <v>96</v>
      </c>
      <c r="BH8" s="24" t="s">
        <v>96</v>
      </c>
      <c r="BI8" s="24" t="s">
        <v>96</v>
      </c>
      <c r="BJ8" s="24" t="s">
        <v>96</v>
      </c>
      <c r="BK8" s="24" t="s">
        <v>96</v>
      </c>
      <c r="BL8" s="24" t="s">
        <v>96</v>
      </c>
      <c r="BM8" s="24" t="s">
        <v>96</v>
      </c>
      <c r="BN8" s="24" t="s">
        <v>96</v>
      </c>
      <c r="BO8" s="24" t="s">
        <v>96</v>
      </c>
      <c r="BP8" s="24" t="s">
        <v>96</v>
      </c>
      <c r="BQ8" s="24" t="s">
        <v>96</v>
      </c>
      <c r="BR8" s="24" t="s">
        <v>96</v>
      </c>
      <c r="BS8" s="24" t="s">
        <v>96</v>
      </c>
      <c r="BT8" s="24" t="s">
        <v>96</v>
      </c>
    </row>
    <row r="9" s="2" customFormat="1" customHeight="1" spans="1:72">
      <c r="A9" s="13">
        <v>7</v>
      </c>
      <c r="B9" s="14" t="s">
        <v>103</v>
      </c>
      <c r="C9" s="15" t="s">
        <v>74</v>
      </c>
      <c r="D9" s="15" t="s">
        <v>104</v>
      </c>
      <c r="E9" s="16" t="s">
        <v>76</v>
      </c>
      <c r="F9" s="17" t="str">
        <f t="shared" si="8"/>
        <v>合格</v>
      </c>
      <c r="G9" s="16" t="s">
        <v>76</v>
      </c>
      <c r="H9" s="17" t="str">
        <f t="shared" si="9"/>
        <v>合格</v>
      </c>
      <c r="I9" s="13">
        <v>5</v>
      </c>
      <c r="J9" s="17" t="str">
        <f t="shared" si="10"/>
        <v>合格</v>
      </c>
      <c r="K9" s="16" t="s">
        <v>77</v>
      </c>
      <c r="L9" s="17" t="str">
        <f t="shared" si="11"/>
        <v>合格</v>
      </c>
      <c r="M9" s="16" t="s">
        <v>77</v>
      </c>
      <c r="N9" s="17" t="str">
        <f t="shared" si="12"/>
        <v>合格</v>
      </c>
      <c r="O9" s="24">
        <v>6.8</v>
      </c>
      <c r="P9" s="17" t="str">
        <f t="shared" si="13"/>
        <v>合格</v>
      </c>
      <c r="Q9" s="26">
        <v>0.5</v>
      </c>
      <c r="R9" s="17" t="str">
        <f t="shared" si="14"/>
        <v>合格</v>
      </c>
      <c r="S9" s="26">
        <v>100.1</v>
      </c>
      <c r="T9" s="17" t="e">
        <f>IF(#REF!&lt;=450,"合格","不合格")</f>
        <v>#REF!</v>
      </c>
      <c r="U9" s="24">
        <v>1.04</v>
      </c>
      <c r="V9" s="17" t="str">
        <f t="shared" si="1"/>
        <v>合格</v>
      </c>
      <c r="W9" s="16" t="s">
        <v>78</v>
      </c>
      <c r="X9" s="17" t="str">
        <f t="shared" si="15"/>
        <v>合格</v>
      </c>
      <c r="Y9" s="13">
        <v>203</v>
      </c>
      <c r="Z9" s="17" t="str">
        <f t="shared" ref="Z9:Z22" si="26">IF(Y9&lt;=1000,"合格","不合格")</f>
        <v>合格</v>
      </c>
      <c r="AA9" s="29">
        <v>0.008</v>
      </c>
      <c r="AB9" s="17" t="str">
        <f t="shared" si="16"/>
        <v>合格</v>
      </c>
      <c r="AC9" s="29">
        <v>0.326</v>
      </c>
      <c r="AD9" s="17" t="str">
        <f t="shared" si="3"/>
        <v>合格</v>
      </c>
      <c r="AE9" s="29">
        <v>2.648</v>
      </c>
      <c r="AF9" s="17" t="str">
        <f t="shared" si="4"/>
        <v>合格</v>
      </c>
      <c r="AG9" s="29">
        <v>0.098</v>
      </c>
      <c r="AH9" s="17" t="str">
        <f t="shared" si="5"/>
        <v>合格</v>
      </c>
      <c r="AI9" s="29">
        <v>24.176</v>
      </c>
      <c r="AJ9" s="17" t="str">
        <f t="shared" si="6"/>
        <v>合格</v>
      </c>
      <c r="AK9" s="29" t="s">
        <v>80</v>
      </c>
      <c r="AL9" s="17" t="str">
        <f t="shared" si="17"/>
        <v>合格</v>
      </c>
      <c r="AM9" s="29">
        <v>0.06</v>
      </c>
      <c r="AN9" s="17" t="str">
        <f t="shared" si="7"/>
        <v>合格</v>
      </c>
      <c r="AO9" s="16" t="s">
        <v>81</v>
      </c>
      <c r="AP9" s="17" t="str">
        <f t="shared" si="18"/>
        <v>合格</v>
      </c>
      <c r="AQ9" s="29" t="s">
        <v>80</v>
      </c>
      <c r="AR9" s="17" t="str">
        <f t="shared" si="19"/>
        <v>合格</v>
      </c>
      <c r="AS9" s="29" t="s">
        <v>80</v>
      </c>
      <c r="AT9" s="17" t="str">
        <f t="shared" si="20"/>
        <v>合格</v>
      </c>
      <c r="AU9" s="16" t="s">
        <v>82</v>
      </c>
      <c r="AV9" s="17" t="str">
        <f t="shared" si="21"/>
        <v>合格</v>
      </c>
      <c r="AW9" s="16" t="s">
        <v>83</v>
      </c>
      <c r="AX9" s="17" t="str">
        <f t="shared" si="22"/>
        <v>合格</v>
      </c>
      <c r="AY9" s="16">
        <v>0.0015</v>
      </c>
      <c r="AZ9" s="17" t="str">
        <f t="shared" si="23"/>
        <v>合格</v>
      </c>
      <c r="BA9" s="16">
        <v>0.0001</v>
      </c>
      <c r="BB9" s="17" t="str">
        <f t="shared" si="24"/>
        <v>合格</v>
      </c>
      <c r="BC9" s="24" t="s">
        <v>96</v>
      </c>
      <c r="BD9" s="17" t="str">
        <f t="shared" si="25"/>
        <v>-</v>
      </c>
      <c r="BE9" s="16" t="s">
        <v>96</v>
      </c>
      <c r="BF9" s="24" t="s">
        <v>96</v>
      </c>
      <c r="BG9" s="24" t="s">
        <v>96</v>
      </c>
      <c r="BH9" s="24" t="s">
        <v>96</v>
      </c>
      <c r="BI9" s="24" t="s">
        <v>96</v>
      </c>
      <c r="BJ9" s="24" t="s">
        <v>96</v>
      </c>
      <c r="BK9" s="24" t="s">
        <v>96</v>
      </c>
      <c r="BL9" s="24" t="s">
        <v>96</v>
      </c>
      <c r="BM9" s="24" t="s">
        <v>96</v>
      </c>
      <c r="BN9" s="24" t="s">
        <v>96</v>
      </c>
      <c r="BO9" s="24" t="s">
        <v>96</v>
      </c>
      <c r="BP9" s="24" t="s">
        <v>96</v>
      </c>
      <c r="BQ9" s="24" t="s">
        <v>96</v>
      </c>
      <c r="BR9" s="24" t="s">
        <v>96</v>
      </c>
      <c r="BS9" s="24" t="s">
        <v>96</v>
      </c>
      <c r="BT9" s="24" t="s">
        <v>96</v>
      </c>
    </row>
    <row r="10" s="2" customFormat="1" customHeight="1" spans="1:72">
      <c r="A10" s="13">
        <v>8</v>
      </c>
      <c r="B10" s="14" t="s">
        <v>105</v>
      </c>
      <c r="C10" s="15" t="s">
        <v>92</v>
      </c>
      <c r="D10" s="15" t="s">
        <v>98</v>
      </c>
      <c r="E10" s="16" t="s">
        <v>76</v>
      </c>
      <c r="F10" s="17" t="str">
        <f t="shared" si="8"/>
        <v>合格</v>
      </c>
      <c r="G10" s="16" t="s">
        <v>76</v>
      </c>
      <c r="H10" s="17" t="str">
        <f t="shared" si="9"/>
        <v>合格</v>
      </c>
      <c r="I10" s="13">
        <v>5</v>
      </c>
      <c r="J10" s="17" t="str">
        <f t="shared" si="10"/>
        <v>合格</v>
      </c>
      <c r="K10" s="16" t="s">
        <v>77</v>
      </c>
      <c r="L10" s="17" t="str">
        <f t="shared" si="11"/>
        <v>合格</v>
      </c>
      <c r="M10" s="16" t="s">
        <v>77</v>
      </c>
      <c r="N10" s="17" t="str">
        <f t="shared" si="12"/>
        <v>合格</v>
      </c>
      <c r="O10" s="24">
        <v>7.7</v>
      </c>
      <c r="P10" s="17" t="str">
        <f t="shared" si="13"/>
        <v>合格</v>
      </c>
      <c r="Q10" s="26">
        <v>0.5</v>
      </c>
      <c r="R10" s="17" t="str">
        <f t="shared" si="14"/>
        <v>合格</v>
      </c>
      <c r="S10" s="26">
        <v>94.1</v>
      </c>
      <c r="T10" s="17" t="str">
        <f t="shared" ref="T7:T22" si="27">IF(S9&lt;=450,"合格","不合格")</f>
        <v>合格</v>
      </c>
      <c r="U10" s="24">
        <v>1.04</v>
      </c>
      <c r="V10" s="17" t="str">
        <f t="shared" si="1"/>
        <v>合格</v>
      </c>
      <c r="W10" s="16" t="s">
        <v>78</v>
      </c>
      <c r="X10" s="17" t="str">
        <f t="shared" si="15"/>
        <v>合格</v>
      </c>
      <c r="Y10" s="13">
        <v>289</v>
      </c>
      <c r="Z10" s="17" t="str">
        <f t="shared" si="26"/>
        <v>合格</v>
      </c>
      <c r="AA10" s="29">
        <v>0.005</v>
      </c>
      <c r="AB10" s="17" t="str">
        <f t="shared" si="16"/>
        <v>合格</v>
      </c>
      <c r="AC10" s="29">
        <v>0.341</v>
      </c>
      <c r="AD10" s="17" t="str">
        <f t="shared" si="3"/>
        <v>合格</v>
      </c>
      <c r="AE10" s="29">
        <v>2.691</v>
      </c>
      <c r="AF10" s="17" t="str">
        <f t="shared" si="4"/>
        <v>合格</v>
      </c>
      <c r="AG10" s="29">
        <v>0.098</v>
      </c>
      <c r="AH10" s="17" t="str">
        <f t="shared" si="5"/>
        <v>合格</v>
      </c>
      <c r="AI10" s="29">
        <v>19.531</v>
      </c>
      <c r="AJ10" s="17" t="str">
        <f t="shared" si="6"/>
        <v>合格</v>
      </c>
      <c r="AK10" s="29" t="s">
        <v>80</v>
      </c>
      <c r="AL10" s="17" t="str">
        <f t="shared" si="17"/>
        <v>合格</v>
      </c>
      <c r="AM10" s="29">
        <v>0.075</v>
      </c>
      <c r="AN10" s="17" t="str">
        <f t="shared" si="7"/>
        <v>合格</v>
      </c>
      <c r="AO10" s="16" t="s">
        <v>81</v>
      </c>
      <c r="AP10" s="17" t="str">
        <f t="shared" si="18"/>
        <v>合格</v>
      </c>
      <c r="AQ10" s="29">
        <v>0.079</v>
      </c>
      <c r="AR10" s="17" t="str">
        <f t="shared" si="19"/>
        <v>合格</v>
      </c>
      <c r="AS10" s="29" t="s">
        <v>80</v>
      </c>
      <c r="AT10" s="17" t="str">
        <f t="shared" si="20"/>
        <v>合格</v>
      </c>
      <c r="AU10" s="16" t="s">
        <v>82</v>
      </c>
      <c r="AV10" s="17" t="str">
        <f t="shared" si="21"/>
        <v>合格</v>
      </c>
      <c r="AW10" s="16" t="s">
        <v>83</v>
      </c>
      <c r="AX10" s="17" t="str">
        <f t="shared" si="22"/>
        <v>合格</v>
      </c>
      <c r="AY10" s="16">
        <v>0.0015</v>
      </c>
      <c r="AZ10" s="17" t="str">
        <f t="shared" si="23"/>
        <v>合格</v>
      </c>
      <c r="BA10" s="16" t="s">
        <v>82</v>
      </c>
      <c r="BB10" s="17" t="str">
        <f t="shared" si="24"/>
        <v>合格</v>
      </c>
      <c r="BC10" s="24" t="s">
        <v>96</v>
      </c>
      <c r="BD10" s="17" t="str">
        <f t="shared" si="25"/>
        <v>-</v>
      </c>
      <c r="BE10" s="16" t="s">
        <v>96</v>
      </c>
      <c r="BF10" s="24" t="s">
        <v>96</v>
      </c>
      <c r="BG10" s="24" t="s">
        <v>96</v>
      </c>
      <c r="BH10" s="24" t="s">
        <v>96</v>
      </c>
      <c r="BI10" s="24" t="s">
        <v>96</v>
      </c>
      <c r="BJ10" s="24" t="s">
        <v>96</v>
      </c>
      <c r="BK10" s="24" t="s">
        <v>96</v>
      </c>
      <c r="BL10" s="24" t="s">
        <v>96</v>
      </c>
      <c r="BM10" s="24" t="s">
        <v>96</v>
      </c>
      <c r="BN10" s="24" t="s">
        <v>96</v>
      </c>
      <c r="BO10" s="24" t="s">
        <v>96</v>
      </c>
      <c r="BP10" s="24" t="s">
        <v>96</v>
      </c>
      <c r="BQ10" s="24" t="s">
        <v>96</v>
      </c>
      <c r="BR10" s="24" t="s">
        <v>96</v>
      </c>
      <c r="BS10" s="24" t="s">
        <v>96</v>
      </c>
      <c r="BT10" s="24" t="s">
        <v>96</v>
      </c>
    </row>
    <row r="11" s="2" customFormat="1" customHeight="1" spans="1:72">
      <c r="A11" s="13">
        <v>9</v>
      </c>
      <c r="B11" s="14" t="s">
        <v>106</v>
      </c>
      <c r="C11" s="15" t="s">
        <v>74</v>
      </c>
      <c r="D11" s="15" t="s">
        <v>107</v>
      </c>
      <c r="E11" s="16" t="s">
        <v>76</v>
      </c>
      <c r="F11" s="17" t="str">
        <f t="shared" si="8"/>
        <v>合格</v>
      </c>
      <c r="G11" s="16" t="s">
        <v>76</v>
      </c>
      <c r="H11" s="17" t="str">
        <f t="shared" si="9"/>
        <v>合格</v>
      </c>
      <c r="I11" s="13">
        <v>5</v>
      </c>
      <c r="J11" s="17" t="str">
        <f t="shared" si="10"/>
        <v>合格</v>
      </c>
      <c r="K11" s="16" t="s">
        <v>77</v>
      </c>
      <c r="L11" s="17" t="str">
        <f t="shared" si="11"/>
        <v>合格</v>
      </c>
      <c r="M11" s="16" t="s">
        <v>77</v>
      </c>
      <c r="N11" s="17" t="str">
        <f t="shared" si="12"/>
        <v>合格</v>
      </c>
      <c r="O11" s="24">
        <v>7.7</v>
      </c>
      <c r="P11" s="17" t="str">
        <f t="shared" si="13"/>
        <v>合格</v>
      </c>
      <c r="Q11" s="26">
        <v>0.5</v>
      </c>
      <c r="R11" s="17" t="str">
        <f t="shared" si="14"/>
        <v>合格</v>
      </c>
      <c r="S11" s="26">
        <v>72.1</v>
      </c>
      <c r="T11" s="17" t="str">
        <f t="shared" si="27"/>
        <v>合格</v>
      </c>
      <c r="U11" s="24">
        <v>0.64</v>
      </c>
      <c r="V11" s="17" t="str">
        <f t="shared" si="1"/>
        <v>合格</v>
      </c>
      <c r="W11" s="16" t="s">
        <v>78</v>
      </c>
      <c r="X11" s="17" t="str">
        <f t="shared" si="15"/>
        <v>合格</v>
      </c>
      <c r="Y11" s="13">
        <v>188</v>
      </c>
      <c r="Z11" s="17" t="str">
        <f t="shared" si="26"/>
        <v>合格</v>
      </c>
      <c r="AA11" s="29" t="s">
        <v>108</v>
      </c>
      <c r="AB11" s="17" t="str">
        <f t="shared" si="16"/>
        <v>合格</v>
      </c>
      <c r="AC11" s="29">
        <v>0.405</v>
      </c>
      <c r="AD11" s="17" t="str">
        <f t="shared" si="3"/>
        <v>合格</v>
      </c>
      <c r="AE11" s="29">
        <v>2.138</v>
      </c>
      <c r="AF11" s="17" t="str">
        <f t="shared" si="4"/>
        <v>合格</v>
      </c>
      <c r="AG11" s="29">
        <v>1.395</v>
      </c>
      <c r="AH11" s="17" t="str">
        <f t="shared" si="5"/>
        <v>合格</v>
      </c>
      <c r="AI11" s="29">
        <v>10.378</v>
      </c>
      <c r="AJ11" s="17" t="str">
        <f t="shared" si="6"/>
        <v>合格</v>
      </c>
      <c r="AK11" s="29" t="s">
        <v>80</v>
      </c>
      <c r="AL11" s="17" t="str">
        <f t="shared" si="17"/>
        <v>合格</v>
      </c>
      <c r="AM11" s="29" t="s">
        <v>80</v>
      </c>
      <c r="AN11" s="17" t="str">
        <f t="shared" si="7"/>
        <v>合格</v>
      </c>
      <c r="AO11" s="16" t="s">
        <v>81</v>
      </c>
      <c r="AP11" s="17" t="str">
        <f t="shared" si="18"/>
        <v>合格</v>
      </c>
      <c r="AQ11" s="29">
        <v>0.072</v>
      </c>
      <c r="AR11" s="17" t="str">
        <f t="shared" si="19"/>
        <v>合格</v>
      </c>
      <c r="AS11" s="29" t="s">
        <v>80</v>
      </c>
      <c r="AT11" s="17" t="str">
        <f t="shared" si="20"/>
        <v>合格</v>
      </c>
      <c r="AU11" s="16" t="s">
        <v>82</v>
      </c>
      <c r="AV11" s="17" t="str">
        <f t="shared" si="21"/>
        <v>合格</v>
      </c>
      <c r="AW11" s="16" t="s">
        <v>83</v>
      </c>
      <c r="AX11" s="17" t="str">
        <f t="shared" si="22"/>
        <v>合格</v>
      </c>
      <c r="AY11" s="16" t="s">
        <v>81</v>
      </c>
      <c r="AZ11" s="17" t="str">
        <f t="shared" si="23"/>
        <v>合格</v>
      </c>
      <c r="BA11" s="16">
        <v>0.0001</v>
      </c>
      <c r="BB11" s="17" t="str">
        <f t="shared" si="24"/>
        <v>合格</v>
      </c>
      <c r="BC11" s="24" t="s">
        <v>96</v>
      </c>
      <c r="BD11" s="17" t="str">
        <f t="shared" si="25"/>
        <v>-</v>
      </c>
      <c r="BE11" s="16" t="s">
        <v>96</v>
      </c>
      <c r="BF11" s="24" t="s">
        <v>96</v>
      </c>
      <c r="BG11" s="24" t="s">
        <v>96</v>
      </c>
      <c r="BH11" s="24" t="s">
        <v>96</v>
      </c>
      <c r="BI11" s="24" t="s">
        <v>96</v>
      </c>
      <c r="BJ11" s="24" t="s">
        <v>96</v>
      </c>
      <c r="BK11" s="24" t="s">
        <v>96</v>
      </c>
      <c r="BL11" s="24" t="s">
        <v>96</v>
      </c>
      <c r="BM11" s="24" t="s">
        <v>96</v>
      </c>
      <c r="BN11" s="24" t="s">
        <v>96</v>
      </c>
      <c r="BO11" s="24" t="s">
        <v>96</v>
      </c>
      <c r="BP11" s="24" t="s">
        <v>96</v>
      </c>
      <c r="BQ11" s="24" t="s">
        <v>96</v>
      </c>
      <c r="BR11" s="24" t="s">
        <v>96</v>
      </c>
      <c r="BS11" s="24" t="s">
        <v>96</v>
      </c>
      <c r="BT11" s="24" t="s">
        <v>96</v>
      </c>
    </row>
    <row r="12" s="2" customFormat="1" customHeight="1" spans="1:72">
      <c r="A12" s="13">
        <v>10</v>
      </c>
      <c r="B12" s="14" t="s">
        <v>109</v>
      </c>
      <c r="C12" s="15" t="s">
        <v>92</v>
      </c>
      <c r="D12" s="15" t="s">
        <v>110</v>
      </c>
      <c r="E12" s="16" t="s">
        <v>76</v>
      </c>
      <c r="F12" s="17" t="str">
        <f t="shared" si="8"/>
        <v>合格</v>
      </c>
      <c r="G12" s="16" t="s">
        <v>76</v>
      </c>
      <c r="H12" s="17" t="str">
        <f t="shared" si="9"/>
        <v>合格</v>
      </c>
      <c r="I12" s="13">
        <v>5</v>
      </c>
      <c r="J12" s="17" t="str">
        <f t="shared" si="10"/>
        <v>合格</v>
      </c>
      <c r="K12" s="16" t="s">
        <v>77</v>
      </c>
      <c r="L12" s="17" t="str">
        <f t="shared" si="11"/>
        <v>合格</v>
      </c>
      <c r="M12" s="16" t="s">
        <v>77</v>
      </c>
      <c r="N12" s="17" t="str">
        <f t="shared" si="12"/>
        <v>合格</v>
      </c>
      <c r="O12" s="24">
        <v>6.9</v>
      </c>
      <c r="P12" s="17" t="str">
        <f t="shared" si="13"/>
        <v>合格</v>
      </c>
      <c r="Q12" s="26">
        <v>0.5</v>
      </c>
      <c r="R12" s="17" t="str">
        <f t="shared" si="14"/>
        <v>合格</v>
      </c>
      <c r="S12" s="26">
        <v>64.1</v>
      </c>
      <c r="T12" s="17" t="str">
        <f t="shared" si="27"/>
        <v>合格</v>
      </c>
      <c r="U12" s="24">
        <v>0.56</v>
      </c>
      <c r="V12" s="17" t="str">
        <f t="shared" si="1"/>
        <v>合格</v>
      </c>
      <c r="W12" s="16" t="s">
        <v>78</v>
      </c>
      <c r="X12" s="17" t="str">
        <f t="shared" si="15"/>
        <v>合格</v>
      </c>
      <c r="Y12" s="13">
        <v>227</v>
      </c>
      <c r="Z12" s="17" t="str">
        <f t="shared" si="26"/>
        <v>合格</v>
      </c>
      <c r="AA12" s="29" t="s">
        <v>108</v>
      </c>
      <c r="AB12" s="17" t="str">
        <f t="shared" si="16"/>
        <v>合格</v>
      </c>
      <c r="AC12" s="29">
        <v>0.43</v>
      </c>
      <c r="AD12" s="17" t="str">
        <f t="shared" si="3"/>
        <v>合格</v>
      </c>
      <c r="AE12" s="29">
        <v>3.153</v>
      </c>
      <c r="AF12" s="17" t="str">
        <f t="shared" si="4"/>
        <v>合格</v>
      </c>
      <c r="AG12" s="29">
        <v>1.751</v>
      </c>
      <c r="AH12" s="17" t="str">
        <f t="shared" si="5"/>
        <v>合格</v>
      </c>
      <c r="AI12" s="29">
        <v>13.865</v>
      </c>
      <c r="AJ12" s="17" t="str">
        <f t="shared" si="6"/>
        <v>合格</v>
      </c>
      <c r="AK12" s="29" t="s">
        <v>80</v>
      </c>
      <c r="AL12" s="17" t="str">
        <f t="shared" si="17"/>
        <v>合格</v>
      </c>
      <c r="AM12" s="29" t="s">
        <v>80</v>
      </c>
      <c r="AN12" s="17" t="str">
        <f t="shared" si="7"/>
        <v>合格</v>
      </c>
      <c r="AO12" s="16" t="s">
        <v>81</v>
      </c>
      <c r="AP12" s="17" t="str">
        <f t="shared" si="18"/>
        <v>合格</v>
      </c>
      <c r="AQ12" s="29">
        <v>0.049</v>
      </c>
      <c r="AR12" s="17" t="str">
        <f t="shared" si="19"/>
        <v>合格</v>
      </c>
      <c r="AS12" s="29" t="s">
        <v>80</v>
      </c>
      <c r="AT12" s="17" t="str">
        <f t="shared" si="20"/>
        <v>合格</v>
      </c>
      <c r="AU12" s="16" t="s">
        <v>82</v>
      </c>
      <c r="AV12" s="17" t="str">
        <f t="shared" si="21"/>
        <v>合格</v>
      </c>
      <c r="AW12" s="16" t="s">
        <v>83</v>
      </c>
      <c r="AX12" s="17" t="str">
        <f t="shared" si="22"/>
        <v>合格</v>
      </c>
      <c r="AY12" s="16" t="s">
        <v>81</v>
      </c>
      <c r="AZ12" s="17" t="str">
        <f t="shared" si="23"/>
        <v>合格</v>
      </c>
      <c r="BA12" s="16" t="s">
        <v>82</v>
      </c>
      <c r="BB12" s="17" t="str">
        <f t="shared" si="24"/>
        <v>合格</v>
      </c>
      <c r="BC12" s="24" t="s">
        <v>96</v>
      </c>
      <c r="BD12" s="17" t="str">
        <f t="shared" si="25"/>
        <v>-</v>
      </c>
      <c r="BE12" s="16" t="s">
        <v>96</v>
      </c>
      <c r="BF12" s="24" t="s">
        <v>96</v>
      </c>
      <c r="BG12" s="24" t="s">
        <v>96</v>
      </c>
      <c r="BH12" s="24" t="s">
        <v>96</v>
      </c>
      <c r="BI12" s="24" t="s">
        <v>96</v>
      </c>
      <c r="BJ12" s="24" t="s">
        <v>96</v>
      </c>
      <c r="BK12" s="24" t="s">
        <v>96</v>
      </c>
      <c r="BL12" s="24" t="s">
        <v>96</v>
      </c>
      <c r="BM12" s="24" t="s">
        <v>96</v>
      </c>
      <c r="BN12" s="24" t="s">
        <v>96</v>
      </c>
      <c r="BO12" s="24" t="s">
        <v>96</v>
      </c>
      <c r="BP12" s="24" t="s">
        <v>96</v>
      </c>
      <c r="BQ12" s="24" t="s">
        <v>96</v>
      </c>
      <c r="BR12" s="24" t="s">
        <v>96</v>
      </c>
      <c r="BS12" s="24" t="s">
        <v>96</v>
      </c>
      <c r="BT12" s="24" t="s">
        <v>96</v>
      </c>
    </row>
    <row r="13" s="2" customFormat="1" customHeight="1" spans="1:72">
      <c r="A13" s="13">
        <v>11</v>
      </c>
      <c r="B13" s="14" t="s">
        <v>111</v>
      </c>
      <c r="C13" s="18" t="s">
        <v>74</v>
      </c>
      <c r="D13" s="18" t="s">
        <v>112</v>
      </c>
      <c r="E13" s="16" t="s">
        <v>76</v>
      </c>
      <c r="F13" s="17" t="str">
        <f t="shared" si="8"/>
        <v>合格</v>
      </c>
      <c r="G13" s="16" t="s">
        <v>76</v>
      </c>
      <c r="H13" s="17" t="str">
        <f t="shared" si="9"/>
        <v>合格</v>
      </c>
      <c r="I13" s="13">
        <v>5</v>
      </c>
      <c r="J13" s="17" t="str">
        <f t="shared" si="10"/>
        <v>合格</v>
      </c>
      <c r="K13" s="16" t="s">
        <v>77</v>
      </c>
      <c r="L13" s="17" t="str">
        <f t="shared" si="11"/>
        <v>合格</v>
      </c>
      <c r="M13" s="16" t="s">
        <v>77</v>
      </c>
      <c r="N13" s="17" t="str">
        <f t="shared" si="12"/>
        <v>合格</v>
      </c>
      <c r="O13" s="24">
        <v>7.2</v>
      </c>
      <c r="P13" s="17" t="str">
        <f t="shared" si="13"/>
        <v>合格</v>
      </c>
      <c r="Q13" s="26">
        <v>0.5</v>
      </c>
      <c r="R13" s="17" t="str">
        <f t="shared" si="14"/>
        <v>合格</v>
      </c>
      <c r="S13" s="26">
        <v>246.2</v>
      </c>
      <c r="T13" s="17" t="str">
        <f t="shared" si="27"/>
        <v>合格</v>
      </c>
      <c r="U13" s="24">
        <v>1.52</v>
      </c>
      <c r="V13" s="17" t="str">
        <f t="shared" si="1"/>
        <v>合格</v>
      </c>
      <c r="W13" s="24">
        <v>0.02</v>
      </c>
      <c r="X13" s="17" t="str">
        <f t="shared" si="15"/>
        <v>合格</v>
      </c>
      <c r="Y13" s="13">
        <v>362</v>
      </c>
      <c r="Z13" s="17" t="str">
        <f t="shared" si="26"/>
        <v>合格</v>
      </c>
      <c r="AA13" s="29">
        <v>0.006</v>
      </c>
      <c r="AB13" s="17" t="str">
        <f t="shared" si="16"/>
        <v>合格</v>
      </c>
      <c r="AC13" s="29">
        <v>0.495</v>
      </c>
      <c r="AD13" s="17" t="str">
        <f t="shared" si="3"/>
        <v>合格</v>
      </c>
      <c r="AE13" s="29">
        <v>18.36</v>
      </c>
      <c r="AF13" s="17" t="str">
        <f t="shared" si="4"/>
        <v>合格</v>
      </c>
      <c r="AG13" s="29">
        <v>1.01</v>
      </c>
      <c r="AH13" s="17" t="str">
        <f t="shared" si="5"/>
        <v>合格</v>
      </c>
      <c r="AI13" s="29">
        <v>44.27</v>
      </c>
      <c r="AJ13" s="17" t="str">
        <f t="shared" si="6"/>
        <v>合格</v>
      </c>
      <c r="AK13" s="29" t="s">
        <v>80</v>
      </c>
      <c r="AL13" s="17" t="str">
        <f t="shared" si="17"/>
        <v>合格</v>
      </c>
      <c r="AM13" s="29" t="s">
        <v>80</v>
      </c>
      <c r="AN13" s="17" t="str">
        <f t="shared" si="7"/>
        <v>合格</v>
      </c>
      <c r="AO13" s="16" t="s">
        <v>81</v>
      </c>
      <c r="AP13" s="17" t="str">
        <f t="shared" si="18"/>
        <v>合格</v>
      </c>
      <c r="AQ13" s="29">
        <v>0.085</v>
      </c>
      <c r="AR13" s="17" t="str">
        <f t="shared" si="19"/>
        <v>合格</v>
      </c>
      <c r="AS13" s="29" t="s">
        <v>80</v>
      </c>
      <c r="AT13" s="17" t="str">
        <f t="shared" si="20"/>
        <v>合格</v>
      </c>
      <c r="AU13" s="16" t="s">
        <v>82</v>
      </c>
      <c r="AV13" s="17" t="str">
        <f t="shared" si="21"/>
        <v>合格</v>
      </c>
      <c r="AW13" s="16" t="s">
        <v>83</v>
      </c>
      <c r="AX13" s="17" t="str">
        <f t="shared" si="22"/>
        <v>合格</v>
      </c>
      <c r="AY13" s="16" t="s">
        <v>81</v>
      </c>
      <c r="AZ13" s="17" t="str">
        <f t="shared" si="23"/>
        <v>合格</v>
      </c>
      <c r="BA13" s="16">
        <v>0.0001</v>
      </c>
      <c r="BB13" s="17" t="str">
        <f t="shared" si="24"/>
        <v>合格</v>
      </c>
      <c r="BC13" s="24" t="s">
        <v>96</v>
      </c>
      <c r="BD13" s="17" t="str">
        <f t="shared" si="25"/>
        <v>-</v>
      </c>
      <c r="BE13" s="16" t="s">
        <v>96</v>
      </c>
      <c r="BF13" s="24" t="s">
        <v>96</v>
      </c>
      <c r="BG13" s="24" t="s">
        <v>96</v>
      </c>
      <c r="BH13" s="24" t="s">
        <v>96</v>
      </c>
      <c r="BI13" s="24" t="s">
        <v>96</v>
      </c>
      <c r="BJ13" s="24" t="s">
        <v>96</v>
      </c>
      <c r="BK13" s="24" t="s">
        <v>96</v>
      </c>
      <c r="BL13" s="24" t="s">
        <v>96</v>
      </c>
      <c r="BM13" s="24" t="s">
        <v>96</v>
      </c>
      <c r="BN13" s="24" t="s">
        <v>96</v>
      </c>
      <c r="BO13" s="24" t="s">
        <v>96</v>
      </c>
      <c r="BP13" s="24" t="s">
        <v>96</v>
      </c>
      <c r="BQ13" s="24" t="s">
        <v>96</v>
      </c>
      <c r="BR13" s="24" t="s">
        <v>96</v>
      </c>
      <c r="BS13" s="24" t="s">
        <v>96</v>
      </c>
      <c r="BT13" s="24" t="s">
        <v>96</v>
      </c>
    </row>
    <row r="14" s="2" customFormat="1" customHeight="1" spans="1:72">
      <c r="A14" s="13">
        <v>12</v>
      </c>
      <c r="B14" s="14" t="s">
        <v>113</v>
      </c>
      <c r="C14" s="18" t="s">
        <v>92</v>
      </c>
      <c r="D14" s="18" t="s">
        <v>114</v>
      </c>
      <c r="E14" s="16" t="s">
        <v>76</v>
      </c>
      <c r="F14" s="17" t="str">
        <f t="shared" si="8"/>
        <v>合格</v>
      </c>
      <c r="G14" s="16" t="s">
        <v>76</v>
      </c>
      <c r="H14" s="17" t="str">
        <f t="shared" si="9"/>
        <v>合格</v>
      </c>
      <c r="I14" s="13">
        <v>5</v>
      </c>
      <c r="J14" s="17" t="str">
        <f t="shared" si="10"/>
        <v>合格</v>
      </c>
      <c r="K14" s="16" t="s">
        <v>77</v>
      </c>
      <c r="L14" s="17" t="str">
        <f t="shared" si="11"/>
        <v>合格</v>
      </c>
      <c r="M14" s="16" t="s">
        <v>77</v>
      </c>
      <c r="N14" s="17" t="str">
        <f t="shared" si="12"/>
        <v>合格</v>
      </c>
      <c r="O14" s="24">
        <v>6.8</v>
      </c>
      <c r="P14" s="17" t="str">
        <f t="shared" si="13"/>
        <v>合格</v>
      </c>
      <c r="Q14" s="26">
        <v>0.5</v>
      </c>
      <c r="R14" s="17" t="str">
        <f t="shared" si="14"/>
        <v>合格</v>
      </c>
      <c r="S14" s="26">
        <v>228.2</v>
      </c>
      <c r="T14" s="17" t="str">
        <f t="shared" si="27"/>
        <v>合格</v>
      </c>
      <c r="U14" s="24">
        <v>1.28</v>
      </c>
      <c r="V14" s="17" t="str">
        <f t="shared" si="1"/>
        <v>合格</v>
      </c>
      <c r="W14" s="16" t="s">
        <v>78</v>
      </c>
      <c r="X14" s="17" t="str">
        <f t="shared" si="15"/>
        <v>合格</v>
      </c>
      <c r="Y14" s="13">
        <v>377</v>
      </c>
      <c r="Z14" s="17" t="str">
        <f t="shared" si="26"/>
        <v>合格</v>
      </c>
      <c r="AA14" s="29">
        <v>0.006</v>
      </c>
      <c r="AB14" s="17" t="str">
        <f t="shared" si="16"/>
        <v>合格</v>
      </c>
      <c r="AC14" s="29">
        <v>0.501</v>
      </c>
      <c r="AD14" s="17" t="str">
        <f t="shared" si="3"/>
        <v>合格</v>
      </c>
      <c r="AE14" s="29">
        <v>20.481</v>
      </c>
      <c r="AF14" s="17" t="str">
        <f t="shared" si="4"/>
        <v>合格</v>
      </c>
      <c r="AG14" s="29">
        <v>1.456</v>
      </c>
      <c r="AH14" s="17" t="str">
        <f t="shared" si="5"/>
        <v>合格</v>
      </c>
      <c r="AI14" s="29">
        <v>45.226</v>
      </c>
      <c r="AJ14" s="17" t="str">
        <f t="shared" si="6"/>
        <v>合格</v>
      </c>
      <c r="AK14" s="29" t="s">
        <v>80</v>
      </c>
      <c r="AL14" s="17" t="str">
        <f t="shared" si="17"/>
        <v>合格</v>
      </c>
      <c r="AM14" s="29" t="s">
        <v>80</v>
      </c>
      <c r="AN14" s="17" t="str">
        <f t="shared" si="7"/>
        <v>合格</v>
      </c>
      <c r="AO14" s="16" t="s">
        <v>81</v>
      </c>
      <c r="AP14" s="17" t="str">
        <f t="shared" si="18"/>
        <v>合格</v>
      </c>
      <c r="AQ14" s="29">
        <v>0.03</v>
      </c>
      <c r="AR14" s="17" t="str">
        <f t="shared" si="19"/>
        <v>合格</v>
      </c>
      <c r="AS14" s="29" t="s">
        <v>80</v>
      </c>
      <c r="AT14" s="17" t="str">
        <f t="shared" si="20"/>
        <v>合格</v>
      </c>
      <c r="AU14" s="16" t="s">
        <v>82</v>
      </c>
      <c r="AV14" s="17" t="str">
        <f t="shared" si="21"/>
        <v>合格</v>
      </c>
      <c r="AW14" s="16" t="s">
        <v>83</v>
      </c>
      <c r="AX14" s="17" t="str">
        <f t="shared" si="22"/>
        <v>合格</v>
      </c>
      <c r="AY14" s="16" t="s">
        <v>81</v>
      </c>
      <c r="AZ14" s="17" t="str">
        <f t="shared" si="23"/>
        <v>合格</v>
      </c>
      <c r="BA14" s="16">
        <v>0.0001</v>
      </c>
      <c r="BB14" s="17" t="str">
        <f t="shared" si="24"/>
        <v>合格</v>
      </c>
      <c r="BC14" s="24" t="s">
        <v>96</v>
      </c>
      <c r="BD14" s="17" t="str">
        <f t="shared" si="25"/>
        <v>-</v>
      </c>
      <c r="BE14" s="16" t="s">
        <v>96</v>
      </c>
      <c r="BF14" s="24" t="s">
        <v>96</v>
      </c>
      <c r="BG14" s="24" t="s">
        <v>96</v>
      </c>
      <c r="BH14" s="24" t="s">
        <v>96</v>
      </c>
      <c r="BI14" s="24" t="s">
        <v>96</v>
      </c>
      <c r="BJ14" s="24" t="s">
        <v>96</v>
      </c>
      <c r="BK14" s="24" t="s">
        <v>96</v>
      </c>
      <c r="BL14" s="24" t="s">
        <v>96</v>
      </c>
      <c r="BM14" s="24" t="s">
        <v>96</v>
      </c>
      <c r="BN14" s="24" t="s">
        <v>96</v>
      </c>
      <c r="BO14" s="24" t="s">
        <v>96</v>
      </c>
      <c r="BP14" s="24" t="s">
        <v>96</v>
      </c>
      <c r="BQ14" s="24" t="s">
        <v>96</v>
      </c>
      <c r="BR14" s="24" t="s">
        <v>96</v>
      </c>
      <c r="BS14" s="24" t="s">
        <v>96</v>
      </c>
      <c r="BT14" s="24" t="s">
        <v>96</v>
      </c>
    </row>
    <row r="15" s="2" customFormat="1" customHeight="1" spans="1:72">
      <c r="A15" s="13">
        <v>13</v>
      </c>
      <c r="B15" s="14" t="s">
        <v>115</v>
      </c>
      <c r="C15" s="15" t="s">
        <v>74</v>
      </c>
      <c r="D15" s="15" t="s">
        <v>116</v>
      </c>
      <c r="E15" s="16" t="s">
        <v>76</v>
      </c>
      <c r="F15" s="17" t="str">
        <f t="shared" si="8"/>
        <v>合格</v>
      </c>
      <c r="G15" s="16" t="s">
        <v>76</v>
      </c>
      <c r="H15" s="17" t="str">
        <f t="shared" si="9"/>
        <v>合格</v>
      </c>
      <c r="I15" s="13">
        <v>5</v>
      </c>
      <c r="J15" s="17" t="str">
        <f t="shared" si="10"/>
        <v>合格</v>
      </c>
      <c r="K15" s="16" t="s">
        <v>77</v>
      </c>
      <c r="L15" s="17" t="str">
        <f t="shared" si="11"/>
        <v>合格</v>
      </c>
      <c r="M15" s="16" t="s">
        <v>77</v>
      </c>
      <c r="N15" s="17" t="str">
        <f t="shared" si="12"/>
        <v>合格</v>
      </c>
      <c r="O15" s="24">
        <v>7</v>
      </c>
      <c r="P15" s="17" t="str">
        <f t="shared" si="13"/>
        <v>合格</v>
      </c>
      <c r="Q15" s="26">
        <v>0.5</v>
      </c>
      <c r="R15" s="17" t="str">
        <f t="shared" si="14"/>
        <v>合格</v>
      </c>
      <c r="S15" s="26">
        <v>58.1</v>
      </c>
      <c r="T15" s="17" t="str">
        <f t="shared" si="27"/>
        <v>合格</v>
      </c>
      <c r="U15" s="24">
        <v>2.32</v>
      </c>
      <c r="V15" s="17" t="str">
        <f t="shared" si="1"/>
        <v>合格</v>
      </c>
      <c r="W15" s="16" t="s">
        <v>78</v>
      </c>
      <c r="X15" s="17" t="str">
        <f t="shared" si="15"/>
        <v>合格</v>
      </c>
      <c r="Y15" s="13">
        <v>78</v>
      </c>
      <c r="Z15" s="17" t="str">
        <f t="shared" si="26"/>
        <v>合格</v>
      </c>
      <c r="AA15" s="29" t="s">
        <v>108</v>
      </c>
      <c r="AB15" s="17" t="str">
        <f t="shared" si="16"/>
        <v>合格</v>
      </c>
      <c r="AC15" s="29">
        <v>0.244</v>
      </c>
      <c r="AD15" s="17" t="str">
        <f t="shared" si="3"/>
        <v>合格</v>
      </c>
      <c r="AE15" s="29">
        <v>6.294</v>
      </c>
      <c r="AF15" s="17" t="str">
        <f t="shared" si="4"/>
        <v>合格</v>
      </c>
      <c r="AG15" s="29">
        <v>0.115</v>
      </c>
      <c r="AH15" s="17" t="str">
        <f t="shared" si="5"/>
        <v>合格</v>
      </c>
      <c r="AI15" s="29">
        <v>6.942</v>
      </c>
      <c r="AJ15" s="17" t="str">
        <f t="shared" si="6"/>
        <v>合格</v>
      </c>
      <c r="AK15" s="29">
        <v>0.061</v>
      </c>
      <c r="AL15" s="17" t="str">
        <f t="shared" si="17"/>
        <v>合格</v>
      </c>
      <c r="AM15" s="29">
        <v>0.056</v>
      </c>
      <c r="AN15" s="17" t="str">
        <f t="shared" si="7"/>
        <v>合格</v>
      </c>
      <c r="AO15" s="16" t="s">
        <v>81</v>
      </c>
      <c r="AP15" s="17" t="str">
        <f t="shared" si="18"/>
        <v>合格</v>
      </c>
      <c r="AQ15" s="29">
        <v>0.084</v>
      </c>
      <c r="AR15" s="17" t="str">
        <f t="shared" si="19"/>
        <v>合格</v>
      </c>
      <c r="AS15" s="29" t="s">
        <v>80</v>
      </c>
      <c r="AT15" s="17" t="str">
        <f t="shared" si="20"/>
        <v>合格</v>
      </c>
      <c r="AU15" s="16" t="s">
        <v>82</v>
      </c>
      <c r="AV15" s="17" t="str">
        <f t="shared" si="21"/>
        <v>合格</v>
      </c>
      <c r="AW15" s="16" t="s">
        <v>83</v>
      </c>
      <c r="AX15" s="17" t="str">
        <f t="shared" si="22"/>
        <v>合格</v>
      </c>
      <c r="AY15" s="16" t="s">
        <v>81</v>
      </c>
      <c r="AZ15" s="17" t="str">
        <f t="shared" si="23"/>
        <v>合格</v>
      </c>
      <c r="BA15" s="16" t="s">
        <v>82</v>
      </c>
      <c r="BB15" s="17" t="str">
        <f t="shared" si="24"/>
        <v>合格</v>
      </c>
      <c r="BC15" s="24">
        <v>0.11</v>
      </c>
      <c r="BD15" s="17" t="str">
        <f t="shared" si="25"/>
        <v>不合格</v>
      </c>
      <c r="BE15" s="16">
        <v>0.0721</v>
      </c>
      <c r="BF15" s="17" t="str">
        <f t="shared" ref="BF15:BF22" si="28">IF(BE15="-","-",IF(BE15&lt;=0.7,"合格",IF(BE15="＜0.005","合格","不合格")))</f>
        <v>合格</v>
      </c>
      <c r="BG15" s="16">
        <v>0.0218</v>
      </c>
      <c r="BH15" s="17" t="str">
        <f t="shared" ref="BH15:BH22" si="29">IF(BG15="≤0.00032","合格",IF(BG15&lt;=0.06,"合格","不合格"))</f>
        <v>合格</v>
      </c>
      <c r="BI15" s="16">
        <v>0.00351</v>
      </c>
      <c r="BJ15" s="17" t="str">
        <f t="shared" ref="BJ15:BJ22" si="30">IF(BI15="≤0.00015","合格",IF(BI15&lt;=0.06,"合格","不合格"))</f>
        <v>合格</v>
      </c>
      <c r="BK15" s="24" t="s">
        <v>87</v>
      </c>
      <c r="BL15" s="17" t="str">
        <f t="shared" ref="BL15:BL22" si="31">IF(BK15="≤0.00016","合格",IF(BK15&lt;=0.1,"合格","不合格"))</f>
        <v>合格</v>
      </c>
      <c r="BM15" s="24" t="s">
        <v>88</v>
      </c>
      <c r="BN15" s="17" t="str">
        <f t="shared" ref="BN15:BN22" si="32">IF(BM15="≤0.00041","合格",IF(BM15&lt;=0.1,"合格","不合格"))</f>
        <v>合格</v>
      </c>
      <c r="BO15" s="16">
        <f t="shared" ref="BO15:BO19" si="33">BG15/0.06+BI15/0.06+0.00016*0.5/0.1+0.00041*0.5/0.1</f>
        <v>0.424683333333333</v>
      </c>
      <c r="BP15" s="17" t="s">
        <v>89</v>
      </c>
      <c r="BQ15" s="16">
        <v>0.0394</v>
      </c>
      <c r="BR15" s="17" t="str">
        <f t="shared" ref="BR15:BR22" si="34">IF(BQ15="≤0.0081","合格",IF(BQ15&lt;=0.05,"合格","不合格"))</f>
        <v>合格</v>
      </c>
      <c r="BS15" s="16">
        <v>0.0282</v>
      </c>
      <c r="BT15" s="36" t="str">
        <f t="shared" ref="BT15:BT22" si="35">IF(BS15="≤0.010","合格",IF(BS15&lt;=0.1,"合格","不合格"))</f>
        <v>合格</v>
      </c>
    </row>
    <row r="16" s="2" customFormat="1" customHeight="1" spans="1:72">
      <c r="A16" s="13">
        <v>14</v>
      </c>
      <c r="B16" s="14" t="s">
        <v>117</v>
      </c>
      <c r="C16" s="15" t="s">
        <v>92</v>
      </c>
      <c r="D16" s="15" t="s">
        <v>118</v>
      </c>
      <c r="E16" s="16" t="s">
        <v>76</v>
      </c>
      <c r="F16" s="17" t="str">
        <f t="shared" si="8"/>
        <v>合格</v>
      </c>
      <c r="G16" s="16" t="s">
        <v>76</v>
      </c>
      <c r="H16" s="17" t="str">
        <f t="shared" si="9"/>
        <v>合格</v>
      </c>
      <c r="I16" s="13">
        <v>5</v>
      </c>
      <c r="J16" s="17" t="str">
        <f t="shared" si="10"/>
        <v>合格</v>
      </c>
      <c r="K16" s="16" t="s">
        <v>77</v>
      </c>
      <c r="L16" s="17" t="str">
        <f t="shared" si="11"/>
        <v>合格</v>
      </c>
      <c r="M16" s="16" t="s">
        <v>77</v>
      </c>
      <c r="N16" s="17" t="str">
        <f t="shared" si="12"/>
        <v>合格</v>
      </c>
      <c r="O16" s="24">
        <v>7.1</v>
      </c>
      <c r="P16" s="17" t="str">
        <f t="shared" si="13"/>
        <v>合格</v>
      </c>
      <c r="Q16" s="26">
        <v>0.5</v>
      </c>
      <c r="R16" s="17" t="str">
        <f t="shared" si="14"/>
        <v>合格</v>
      </c>
      <c r="S16" s="26">
        <v>52</v>
      </c>
      <c r="T16" s="17" t="str">
        <f t="shared" si="27"/>
        <v>合格</v>
      </c>
      <c r="U16" s="24">
        <v>2.08</v>
      </c>
      <c r="V16" s="17" t="str">
        <f t="shared" si="1"/>
        <v>合格</v>
      </c>
      <c r="W16" s="16" t="s">
        <v>78</v>
      </c>
      <c r="X16" s="17" t="str">
        <f t="shared" si="15"/>
        <v>合格</v>
      </c>
      <c r="Y16" s="13">
        <v>78</v>
      </c>
      <c r="Z16" s="17" t="str">
        <f t="shared" si="26"/>
        <v>合格</v>
      </c>
      <c r="AA16" s="29" t="s">
        <v>108</v>
      </c>
      <c r="AB16" s="17" t="str">
        <f t="shared" si="16"/>
        <v>合格</v>
      </c>
      <c r="AC16" s="29">
        <v>0.235</v>
      </c>
      <c r="AD16" s="17" t="str">
        <f t="shared" si="3"/>
        <v>合格</v>
      </c>
      <c r="AE16" s="29">
        <v>7.229</v>
      </c>
      <c r="AF16" s="17" t="str">
        <f t="shared" si="4"/>
        <v>合格</v>
      </c>
      <c r="AG16" s="29">
        <v>0.117</v>
      </c>
      <c r="AH16" s="17" t="str">
        <f t="shared" si="5"/>
        <v>合格</v>
      </c>
      <c r="AI16" s="29">
        <v>5.636</v>
      </c>
      <c r="AJ16" s="17" t="str">
        <f t="shared" si="6"/>
        <v>合格</v>
      </c>
      <c r="AK16" s="29">
        <v>0.083</v>
      </c>
      <c r="AL16" s="17" t="str">
        <f t="shared" si="17"/>
        <v>合格</v>
      </c>
      <c r="AM16" s="29" t="s">
        <v>80</v>
      </c>
      <c r="AN16" s="17" t="str">
        <f t="shared" si="7"/>
        <v>合格</v>
      </c>
      <c r="AO16" s="16" t="s">
        <v>81</v>
      </c>
      <c r="AP16" s="17" t="str">
        <f t="shared" si="18"/>
        <v>合格</v>
      </c>
      <c r="AQ16" s="29">
        <v>0.071</v>
      </c>
      <c r="AR16" s="17" t="str">
        <f t="shared" si="19"/>
        <v>合格</v>
      </c>
      <c r="AS16" s="29" t="s">
        <v>80</v>
      </c>
      <c r="AT16" s="17" t="str">
        <f t="shared" si="20"/>
        <v>合格</v>
      </c>
      <c r="AU16" s="16" t="s">
        <v>82</v>
      </c>
      <c r="AV16" s="17" t="str">
        <f t="shared" si="21"/>
        <v>合格</v>
      </c>
      <c r="AW16" s="16" t="s">
        <v>83</v>
      </c>
      <c r="AX16" s="17" t="str">
        <f t="shared" si="22"/>
        <v>合格</v>
      </c>
      <c r="AY16" s="16" t="s">
        <v>81</v>
      </c>
      <c r="AZ16" s="17" t="str">
        <f t="shared" si="23"/>
        <v>合格</v>
      </c>
      <c r="BA16" s="16" t="s">
        <v>82</v>
      </c>
      <c r="BB16" s="17" t="str">
        <f t="shared" si="24"/>
        <v>合格</v>
      </c>
      <c r="BC16" s="24">
        <v>0.94</v>
      </c>
      <c r="BD16" s="17" t="str">
        <f t="shared" si="25"/>
        <v>合格</v>
      </c>
      <c r="BE16" s="16">
        <v>0.0765</v>
      </c>
      <c r="BF16" s="17" t="str">
        <f t="shared" si="28"/>
        <v>合格</v>
      </c>
      <c r="BG16" s="16">
        <v>0.0228</v>
      </c>
      <c r="BH16" s="17" t="str">
        <f t="shared" si="29"/>
        <v>合格</v>
      </c>
      <c r="BI16" s="16">
        <v>0.00373</v>
      </c>
      <c r="BJ16" s="17" t="str">
        <f t="shared" si="30"/>
        <v>合格</v>
      </c>
      <c r="BK16" s="24" t="s">
        <v>87</v>
      </c>
      <c r="BL16" s="17" t="str">
        <f t="shared" si="31"/>
        <v>合格</v>
      </c>
      <c r="BM16" s="24" t="s">
        <v>88</v>
      </c>
      <c r="BN16" s="17" t="str">
        <f t="shared" si="32"/>
        <v>合格</v>
      </c>
      <c r="BO16" s="16">
        <f t="shared" si="33"/>
        <v>0.445016666666667</v>
      </c>
      <c r="BP16" s="17" t="s">
        <v>89</v>
      </c>
      <c r="BQ16" s="16">
        <v>0.0367</v>
      </c>
      <c r="BR16" s="17" t="str">
        <f t="shared" si="34"/>
        <v>合格</v>
      </c>
      <c r="BS16" s="16">
        <v>0.0298</v>
      </c>
      <c r="BT16" s="36" t="str">
        <f t="shared" si="35"/>
        <v>合格</v>
      </c>
    </row>
    <row r="17" s="2" customFormat="1" customHeight="1" spans="1:72">
      <c r="A17" s="13">
        <v>15</v>
      </c>
      <c r="B17" s="14" t="s">
        <v>119</v>
      </c>
      <c r="C17" s="15" t="s">
        <v>92</v>
      </c>
      <c r="D17" s="15" t="s">
        <v>120</v>
      </c>
      <c r="E17" s="16" t="s">
        <v>76</v>
      </c>
      <c r="F17" s="17" t="str">
        <f t="shared" si="8"/>
        <v>合格</v>
      </c>
      <c r="G17" s="16" t="s">
        <v>76</v>
      </c>
      <c r="H17" s="17" t="str">
        <f t="shared" si="9"/>
        <v>合格</v>
      </c>
      <c r="I17" s="13">
        <v>5</v>
      </c>
      <c r="J17" s="17" t="str">
        <f t="shared" si="10"/>
        <v>合格</v>
      </c>
      <c r="K17" s="16" t="s">
        <v>77</v>
      </c>
      <c r="L17" s="17" t="str">
        <f t="shared" si="11"/>
        <v>合格</v>
      </c>
      <c r="M17" s="16" t="s">
        <v>77</v>
      </c>
      <c r="N17" s="17" t="str">
        <f t="shared" si="12"/>
        <v>合格</v>
      </c>
      <c r="O17" s="24">
        <v>6.9</v>
      </c>
      <c r="P17" s="17" t="str">
        <f t="shared" si="13"/>
        <v>合格</v>
      </c>
      <c r="Q17" s="26">
        <v>0.5</v>
      </c>
      <c r="R17" s="17" t="str">
        <f t="shared" si="14"/>
        <v>合格</v>
      </c>
      <c r="S17" s="26">
        <v>52</v>
      </c>
      <c r="T17" s="17" t="str">
        <f t="shared" si="27"/>
        <v>合格</v>
      </c>
      <c r="U17" s="24">
        <v>2.08</v>
      </c>
      <c r="V17" s="17" t="str">
        <f t="shared" si="1"/>
        <v>合格</v>
      </c>
      <c r="W17" s="16" t="s">
        <v>78</v>
      </c>
      <c r="X17" s="17" t="str">
        <f t="shared" si="15"/>
        <v>合格</v>
      </c>
      <c r="Y17" s="13">
        <v>32</v>
      </c>
      <c r="Z17" s="17" t="str">
        <f t="shared" si="26"/>
        <v>合格</v>
      </c>
      <c r="AA17" s="29" t="s">
        <v>108</v>
      </c>
      <c r="AB17" s="17" t="str">
        <f t="shared" si="16"/>
        <v>合格</v>
      </c>
      <c r="AC17" s="29">
        <v>0.235</v>
      </c>
      <c r="AD17" s="17" t="str">
        <f t="shared" si="3"/>
        <v>合格</v>
      </c>
      <c r="AE17" s="29">
        <v>7.29</v>
      </c>
      <c r="AF17" s="17" t="str">
        <f t="shared" si="4"/>
        <v>合格</v>
      </c>
      <c r="AG17" s="29">
        <v>0.116</v>
      </c>
      <c r="AH17" s="17" t="str">
        <f t="shared" si="5"/>
        <v>合格</v>
      </c>
      <c r="AI17" s="29">
        <v>5.646</v>
      </c>
      <c r="AJ17" s="17" t="str">
        <f t="shared" si="6"/>
        <v>合格</v>
      </c>
      <c r="AK17" s="29">
        <v>0.0584</v>
      </c>
      <c r="AL17" s="17" t="str">
        <f t="shared" si="17"/>
        <v>合格</v>
      </c>
      <c r="AM17" s="29" t="s">
        <v>80</v>
      </c>
      <c r="AN17" s="17" t="str">
        <f t="shared" si="7"/>
        <v>合格</v>
      </c>
      <c r="AO17" s="16" t="s">
        <v>81</v>
      </c>
      <c r="AP17" s="17" t="str">
        <f t="shared" si="18"/>
        <v>合格</v>
      </c>
      <c r="AQ17" s="29">
        <v>0.087</v>
      </c>
      <c r="AR17" s="17" t="str">
        <f t="shared" si="19"/>
        <v>合格</v>
      </c>
      <c r="AS17" s="29" t="s">
        <v>80</v>
      </c>
      <c r="AT17" s="17" t="str">
        <f t="shared" si="20"/>
        <v>合格</v>
      </c>
      <c r="AU17" s="16" t="s">
        <v>82</v>
      </c>
      <c r="AV17" s="17" t="str">
        <f t="shared" si="21"/>
        <v>合格</v>
      </c>
      <c r="AW17" s="16" t="s">
        <v>83</v>
      </c>
      <c r="AX17" s="17" t="str">
        <f t="shared" si="22"/>
        <v>合格</v>
      </c>
      <c r="AY17" s="16" t="s">
        <v>81</v>
      </c>
      <c r="AZ17" s="17" t="str">
        <f t="shared" si="23"/>
        <v>合格</v>
      </c>
      <c r="BA17" s="16" t="s">
        <v>82</v>
      </c>
      <c r="BB17" s="17" t="str">
        <f t="shared" si="24"/>
        <v>合格</v>
      </c>
      <c r="BC17" s="24">
        <v>0.3</v>
      </c>
      <c r="BD17" s="17" t="str">
        <f t="shared" si="25"/>
        <v>合格</v>
      </c>
      <c r="BE17" s="16">
        <v>0.0747</v>
      </c>
      <c r="BF17" s="17" t="str">
        <f t="shared" si="28"/>
        <v>合格</v>
      </c>
      <c r="BG17" s="16">
        <v>0.0272</v>
      </c>
      <c r="BH17" s="17" t="str">
        <f t="shared" si="29"/>
        <v>合格</v>
      </c>
      <c r="BI17" s="16">
        <v>0.00432</v>
      </c>
      <c r="BJ17" s="17" t="str">
        <f t="shared" si="30"/>
        <v>合格</v>
      </c>
      <c r="BK17" s="24" t="s">
        <v>87</v>
      </c>
      <c r="BL17" s="17" t="str">
        <f t="shared" si="31"/>
        <v>合格</v>
      </c>
      <c r="BM17" s="24" t="s">
        <v>88</v>
      </c>
      <c r="BN17" s="17" t="str">
        <f t="shared" si="32"/>
        <v>合格</v>
      </c>
      <c r="BO17" s="16">
        <f t="shared" si="33"/>
        <v>0.528183333333333</v>
      </c>
      <c r="BP17" s="17" t="s">
        <v>89</v>
      </c>
      <c r="BQ17" s="16">
        <v>0.0381</v>
      </c>
      <c r="BR17" s="17" t="str">
        <f t="shared" si="34"/>
        <v>合格</v>
      </c>
      <c r="BS17" s="16">
        <v>0.0296</v>
      </c>
      <c r="BT17" s="36" t="str">
        <f t="shared" si="35"/>
        <v>合格</v>
      </c>
    </row>
    <row r="18" s="2" customFormat="1" customHeight="1" spans="1:72">
      <c r="A18" s="13">
        <v>16</v>
      </c>
      <c r="B18" s="14" t="s">
        <v>121</v>
      </c>
      <c r="C18" s="15" t="s">
        <v>92</v>
      </c>
      <c r="D18" s="15" t="s">
        <v>122</v>
      </c>
      <c r="E18" s="16" t="s">
        <v>76</v>
      </c>
      <c r="F18" s="17" t="str">
        <f t="shared" si="8"/>
        <v>合格</v>
      </c>
      <c r="G18" s="16" t="s">
        <v>76</v>
      </c>
      <c r="H18" s="17" t="str">
        <f t="shared" si="9"/>
        <v>合格</v>
      </c>
      <c r="I18" s="13">
        <v>5</v>
      </c>
      <c r="J18" s="17" t="str">
        <f t="shared" si="10"/>
        <v>合格</v>
      </c>
      <c r="K18" s="16" t="s">
        <v>77</v>
      </c>
      <c r="L18" s="17" t="str">
        <f t="shared" si="11"/>
        <v>合格</v>
      </c>
      <c r="M18" s="16" t="s">
        <v>77</v>
      </c>
      <c r="N18" s="17" t="str">
        <f t="shared" si="12"/>
        <v>合格</v>
      </c>
      <c r="O18" s="24">
        <v>6.8</v>
      </c>
      <c r="P18" s="17" t="str">
        <f t="shared" si="13"/>
        <v>合格</v>
      </c>
      <c r="Q18" s="26">
        <v>0.5</v>
      </c>
      <c r="R18" s="17" t="str">
        <f t="shared" si="14"/>
        <v>合格</v>
      </c>
      <c r="S18" s="26">
        <v>48</v>
      </c>
      <c r="T18" s="17" t="str">
        <f t="shared" si="27"/>
        <v>合格</v>
      </c>
      <c r="U18" s="24">
        <v>2</v>
      </c>
      <c r="V18" s="17" t="str">
        <f t="shared" si="1"/>
        <v>合格</v>
      </c>
      <c r="W18" s="16" t="s">
        <v>78</v>
      </c>
      <c r="X18" s="17" t="str">
        <f t="shared" si="15"/>
        <v>合格</v>
      </c>
      <c r="Y18" s="13">
        <v>79</v>
      </c>
      <c r="Z18" s="17" t="str">
        <f t="shared" si="26"/>
        <v>合格</v>
      </c>
      <c r="AA18" s="29" t="s">
        <v>108</v>
      </c>
      <c r="AB18" s="17" t="str">
        <f t="shared" si="16"/>
        <v>合格</v>
      </c>
      <c r="AC18" s="29">
        <v>0.217</v>
      </c>
      <c r="AD18" s="17" t="str">
        <f t="shared" si="3"/>
        <v>合格</v>
      </c>
      <c r="AE18" s="29">
        <v>8.362</v>
      </c>
      <c r="AF18" s="17" t="str">
        <f t="shared" si="4"/>
        <v>合格</v>
      </c>
      <c r="AG18" s="29" t="s">
        <v>79</v>
      </c>
      <c r="AH18" s="17" t="str">
        <f t="shared" si="5"/>
        <v>合格</v>
      </c>
      <c r="AI18" s="29">
        <v>5.652</v>
      </c>
      <c r="AJ18" s="17" t="str">
        <f t="shared" si="6"/>
        <v>合格</v>
      </c>
      <c r="AK18" s="29">
        <v>0.08</v>
      </c>
      <c r="AL18" s="17" t="str">
        <f t="shared" si="17"/>
        <v>合格</v>
      </c>
      <c r="AM18" s="29" t="s">
        <v>80</v>
      </c>
      <c r="AN18" s="17" t="str">
        <f t="shared" si="7"/>
        <v>合格</v>
      </c>
      <c r="AO18" s="16" t="s">
        <v>81</v>
      </c>
      <c r="AP18" s="17" t="str">
        <f t="shared" si="18"/>
        <v>合格</v>
      </c>
      <c r="AQ18" s="29">
        <v>0.068</v>
      </c>
      <c r="AR18" s="17" t="str">
        <f t="shared" si="19"/>
        <v>合格</v>
      </c>
      <c r="AS18" s="29" t="s">
        <v>80</v>
      </c>
      <c r="AT18" s="17" t="str">
        <f t="shared" si="20"/>
        <v>合格</v>
      </c>
      <c r="AU18" s="16" t="s">
        <v>82</v>
      </c>
      <c r="AV18" s="17" t="str">
        <f t="shared" si="21"/>
        <v>合格</v>
      </c>
      <c r="AW18" s="16" t="s">
        <v>83</v>
      </c>
      <c r="AX18" s="17" t="str">
        <f t="shared" si="22"/>
        <v>合格</v>
      </c>
      <c r="AY18" s="16" t="s">
        <v>81</v>
      </c>
      <c r="AZ18" s="17" t="str">
        <f t="shared" si="23"/>
        <v>合格</v>
      </c>
      <c r="BA18" s="16" t="s">
        <v>82</v>
      </c>
      <c r="BB18" s="17" t="str">
        <f t="shared" si="24"/>
        <v>合格</v>
      </c>
      <c r="BC18" s="24">
        <v>0.09</v>
      </c>
      <c r="BD18" s="17" t="str">
        <f t="shared" si="25"/>
        <v>合格</v>
      </c>
      <c r="BE18" s="16">
        <v>0.0754</v>
      </c>
      <c r="BF18" s="17" t="str">
        <f t="shared" si="28"/>
        <v>合格</v>
      </c>
      <c r="BG18" s="16">
        <v>0.026</v>
      </c>
      <c r="BH18" s="17" t="str">
        <f t="shared" si="29"/>
        <v>合格</v>
      </c>
      <c r="BI18" s="16">
        <v>0.00433</v>
      </c>
      <c r="BJ18" s="17" t="str">
        <f t="shared" si="30"/>
        <v>合格</v>
      </c>
      <c r="BK18" s="24" t="s">
        <v>87</v>
      </c>
      <c r="BL18" s="17" t="str">
        <f t="shared" si="31"/>
        <v>合格</v>
      </c>
      <c r="BM18" s="24" t="s">
        <v>88</v>
      </c>
      <c r="BN18" s="17" t="str">
        <f t="shared" si="32"/>
        <v>合格</v>
      </c>
      <c r="BO18" s="16">
        <f t="shared" si="33"/>
        <v>0.50835</v>
      </c>
      <c r="BP18" s="17" t="s">
        <v>89</v>
      </c>
      <c r="BQ18" s="16">
        <v>0.032</v>
      </c>
      <c r="BR18" s="17" t="str">
        <f t="shared" si="34"/>
        <v>合格</v>
      </c>
      <c r="BS18" s="16">
        <v>0.0269</v>
      </c>
      <c r="BT18" s="36" t="str">
        <f t="shared" si="35"/>
        <v>合格</v>
      </c>
    </row>
    <row r="19" s="2" customFormat="1" customHeight="1" spans="1:72">
      <c r="A19" s="13">
        <v>17</v>
      </c>
      <c r="B19" s="14" t="s">
        <v>123</v>
      </c>
      <c r="C19" s="15" t="s">
        <v>92</v>
      </c>
      <c r="D19" s="15" t="s">
        <v>124</v>
      </c>
      <c r="E19" s="16" t="s">
        <v>76</v>
      </c>
      <c r="F19" s="17" t="str">
        <f t="shared" si="8"/>
        <v>合格</v>
      </c>
      <c r="G19" s="16" t="s">
        <v>76</v>
      </c>
      <c r="H19" s="17" t="str">
        <f t="shared" si="9"/>
        <v>合格</v>
      </c>
      <c r="I19" s="13">
        <v>5</v>
      </c>
      <c r="J19" s="17" t="str">
        <f t="shared" si="10"/>
        <v>合格</v>
      </c>
      <c r="K19" s="16" t="s">
        <v>77</v>
      </c>
      <c r="L19" s="17" t="str">
        <f t="shared" si="11"/>
        <v>合格</v>
      </c>
      <c r="M19" s="16" t="s">
        <v>77</v>
      </c>
      <c r="N19" s="17" t="str">
        <f t="shared" si="12"/>
        <v>合格</v>
      </c>
      <c r="O19" s="24">
        <v>7.1</v>
      </c>
      <c r="P19" s="17" t="str">
        <f t="shared" si="13"/>
        <v>合格</v>
      </c>
      <c r="Q19" s="26">
        <v>0.5</v>
      </c>
      <c r="R19" s="17" t="str">
        <f t="shared" si="14"/>
        <v>合格</v>
      </c>
      <c r="S19" s="26">
        <v>46.1</v>
      </c>
      <c r="T19" s="17" t="str">
        <f t="shared" si="27"/>
        <v>合格</v>
      </c>
      <c r="U19" s="24">
        <v>2</v>
      </c>
      <c r="V19" s="17" t="str">
        <f t="shared" si="1"/>
        <v>合格</v>
      </c>
      <c r="W19" s="16" t="s">
        <v>78</v>
      </c>
      <c r="X19" s="17" t="str">
        <f t="shared" si="15"/>
        <v>合格</v>
      </c>
      <c r="Y19" s="13">
        <v>81</v>
      </c>
      <c r="Z19" s="17" t="str">
        <f t="shared" si="26"/>
        <v>合格</v>
      </c>
      <c r="AA19" s="29" t="s">
        <v>108</v>
      </c>
      <c r="AB19" s="17" t="str">
        <f t="shared" si="16"/>
        <v>合格</v>
      </c>
      <c r="AC19" s="29">
        <v>0.236</v>
      </c>
      <c r="AD19" s="17" t="str">
        <f t="shared" si="3"/>
        <v>合格</v>
      </c>
      <c r="AE19" s="29">
        <v>6.619</v>
      </c>
      <c r="AF19" s="17" t="str">
        <f t="shared" si="4"/>
        <v>合格</v>
      </c>
      <c r="AG19" s="29" t="s">
        <v>79</v>
      </c>
      <c r="AH19" s="17" t="str">
        <f t="shared" si="5"/>
        <v>合格</v>
      </c>
      <c r="AI19" s="29">
        <v>5.578</v>
      </c>
      <c r="AJ19" s="17" t="str">
        <f t="shared" si="6"/>
        <v>合格</v>
      </c>
      <c r="AK19" s="29">
        <v>0.066</v>
      </c>
      <c r="AL19" s="17" t="str">
        <f t="shared" si="17"/>
        <v>合格</v>
      </c>
      <c r="AM19" s="29" t="s">
        <v>80</v>
      </c>
      <c r="AN19" s="17" t="str">
        <f t="shared" si="7"/>
        <v>合格</v>
      </c>
      <c r="AO19" s="16" t="s">
        <v>81</v>
      </c>
      <c r="AP19" s="17" t="str">
        <f t="shared" si="18"/>
        <v>合格</v>
      </c>
      <c r="AQ19" s="29">
        <v>0.062</v>
      </c>
      <c r="AR19" s="17" t="str">
        <f t="shared" si="19"/>
        <v>合格</v>
      </c>
      <c r="AS19" s="29" t="s">
        <v>80</v>
      </c>
      <c r="AT19" s="17" t="str">
        <f t="shared" si="20"/>
        <v>合格</v>
      </c>
      <c r="AU19" s="16" t="s">
        <v>82</v>
      </c>
      <c r="AV19" s="17" t="str">
        <f t="shared" si="21"/>
        <v>合格</v>
      </c>
      <c r="AW19" s="16" t="s">
        <v>83</v>
      </c>
      <c r="AX19" s="17" t="str">
        <f t="shared" si="22"/>
        <v>合格</v>
      </c>
      <c r="AY19" s="16" t="s">
        <v>81</v>
      </c>
      <c r="AZ19" s="17" t="str">
        <f t="shared" si="23"/>
        <v>合格</v>
      </c>
      <c r="BA19" s="16">
        <v>0.0003</v>
      </c>
      <c r="BB19" s="17" t="str">
        <f t="shared" si="24"/>
        <v>合格</v>
      </c>
      <c r="BC19" s="24">
        <v>0.06</v>
      </c>
      <c r="BD19" s="17" t="str">
        <f t="shared" si="25"/>
        <v>合格</v>
      </c>
      <c r="BE19" s="16">
        <v>0.089</v>
      </c>
      <c r="BF19" s="17" t="str">
        <f t="shared" si="28"/>
        <v>合格</v>
      </c>
      <c r="BG19" s="16">
        <v>0.0176</v>
      </c>
      <c r="BH19" s="17" t="str">
        <f t="shared" si="29"/>
        <v>合格</v>
      </c>
      <c r="BI19" s="16">
        <v>0.00264</v>
      </c>
      <c r="BJ19" s="17" t="str">
        <f t="shared" si="30"/>
        <v>合格</v>
      </c>
      <c r="BK19" s="24" t="s">
        <v>87</v>
      </c>
      <c r="BL19" s="17" t="str">
        <f t="shared" si="31"/>
        <v>合格</v>
      </c>
      <c r="BM19" s="24" t="s">
        <v>88</v>
      </c>
      <c r="BN19" s="17" t="str">
        <f t="shared" si="32"/>
        <v>合格</v>
      </c>
      <c r="BO19" s="16">
        <f t="shared" si="33"/>
        <v>0.340183333333333</v>
      </c>
      <c r="BP19" s="17" t="s">
        <v>89</v>
      </c>
      <c r="BQ19" s="16">
        <v>0.0323</v>
      </c>
      <c r="BR19" s="17" t="str">
        <f t="shared" si="34"/>
        <v>合格</v>
      </c>
      <c r="BS19" s="16">
        <v>0.0292</v>
      </c>
      <c r="BT19" s="36" t="str">
        <f t="shared" si="35"/>
        <v>合格</v>
      </c>
    </row>
    <row r="20" s="2" customFormat="1" customHeight="1" spans="1:72">
      <c r="A20" s="13">
        <v>18</v>
      </c>
      <c r="B20" s="14" t="s">
        <v>125</v>
      </c>
      <c r="C20" s="15" t="s">
        <v>92</v>
      </c>
      <c r="D20" s="15" t="s">
        <v>126</v>
      </c>
      <c r="E20" s="16" t="s">
        <v>76</v>
      </c>
      <c r="F20" s="17" t="str">
        <f t="shared" si="8"/>
        <v>合格</v>
      </c>
      <c r="G20" s="16" t="s">
        <v>76</v>
      </c>
      <c r="H20" s="17" t="str">
        <f t="shared" si="9"/>
        <v>合格</v>
      </c>
      <c r="I20" s="13">
        <v>5</v>
      </c>
      <c r="J20" s="17" t="str">
        <f t="shared" si="10"/>
        <v>合格</v>
      </c>
      <c r="K20" s="16" t="s">
        <v>77</v>
      </c>
      <c r="L20" s="17" t="str">
        <f t="shared" si="11"/>
        <v>合格</v>
      </c>
      <c r="M20" s="16" t="s">
        <v>77</v>
      </c>
      <c r="N20" s="17" t="str">
        <f t="shared" si="12"/>
        <v>合格</v>
      </c>
      <c r="O20" s="24">
        <v>7.2</v>
      </c>
      <c r="P20" s="17" t="str">
        <f t="shared" si="13"/>
        <v>合格</v>
      </c>
      <c r="Q20" s="26">
        <v>0.5</v>
      </c>
      <c r="R20" s="17" t="str">
        <f t="shared" si="14"/>
        <v>合格</v>
      </c>
      <c r="S20" s="26">
        <v>48</v>
      </c>
      <c r="T20" s="17" t="str">
        <f t="shared" si="27"/>
        <v>合格</v>
      </c>
      <c r="U20" s="24">
        <v>2.08</v>
      </c>
      <c r="V20" s="17" t="str">
        <f t="shared" si="1"/>
        <v>合格</v>
      </c>
      <c r="W20" s="16" t="s">
        <v>78</v>
      </c>
      <c r="X20" s="17" t="str">
        <f t="shared" si="15"/>
        <v>合格</v>
      </c>
      <c r="Y20" s="13">
        <v>56</v>
      </c>
      <c r="Z20" s="17" t="str">
        <f t="shared" si="26"/>
        <v>合格</v>
      </c>
      <c r="AA20" s="29" t="s">
        <v>108</v>
      </c>
      <c r="AB20" s="17" t="str">
        <f t="shared" si="16"/>
        <v>合格</v>
      </c>
      <c r="AC20" s="29">
        <v>0.067</v>
      </c>
      <c r="AD20" s="17" t="str">
        <f t="shared" si="3"/>
        <v>合格</v>
      </c>
      <c r="AE20" s="29">
        <v>1.879</v>
      </c>
      <c r="AF20" s="17" t="str">
        <f t="shared" si="4"/>
        <v>合格</v>
      </c>
      <c r="AG20" s="29" t="s">
        <v>79</v>
      </c>
      <c r="AH20" s="17" t="str">
        <f t="shared" si="5"/>
        <v>合格</v>
      </c>
      <c r="AI20" s="29">
        <v>1.554</v>
      </c>
      <c r="AJ20" s="17" t="str">
        <f t="shared" si="6"/>
        <v>合格</v>
      </c>
      <c r="AK20" s="29">
        <v>0.063</v>
      </c>
      <c r="AL20" s="17" t="str">
        <f t="shared" si="17"/>
        <v>合格</v>
      </c>
      <c r="AM20" s="29" t="s">
        <v>80</v>
      </c>
      <c r="AN20" s="17" t="str">
        <f t="shared" si="7"/>
        <v>合格</v>
      </c>
      <c r="AO20" s="16" t="s">
        <v>81</v>
      </c>
      <c r="AP20" s="17" t="str">
        <f t="shared" si="18"/>
        <v>合格</v>
      </c>
      <c r="AQ20" s="29">
        <v>0.1</v>
      </c>
      <c r="AR20" s="17" t="str">
        <f t="shared" si="19"/>
        <v>合格</v>
      </c>
      <c r="AS20" s="29" t="s">
        <v>80</v>
      </c>
      <c r="AT20" s="17" t="str">
        <f t="shared" si="20"/>
        <v>合格</v>
      </c>
      <c r="AU20" s="16" t="s">
        <v>82</v>
      </c>
      <c r="AV20" s="17" t="str">
        <f t="shared" si="21"/>
        <v>合格</v>
      </c>
      <c r="AW20" s="16" t="s">
        <v>83</v>
      </c>
      <c r="AX20" s="17" t="str">
        <f t="shared" si="22"/>
        <v>合格</v>
      </c>
      <c r="AY20" s="16" t="s">
        <v>81</v>
      </c>
      <c r="AZ20" s="17" t="str">
        <f t="shared" si="23"/>
        <v>合格</v>
      </c>
      <c r="BA20" s="16" t="s">
        <v>82</v>
      </c>
      <c r="BB20" s="17" t="str">
        <f t="shared" si="24"/>
        <v>合格</v>
      </c>
      <c r="BC20" s="24">
        <v>0.01</v>
      </c>
      <c r="BD20" s="17" t="str">
        <f t="shared" si="25"/>
        <v>不合格</v>
      </c>
      <c r="BE20" s="16">
        <v>0.0296</v>
      </c>
      <c r="BF20" s="17" t="str">
        <f t="shared" si="28"/>
        <v>合格</v>
      </c>
      <c r="BG20" s="35" t="s">
        <v>85</v>
      </c>
      <c r="BH20" s="17" t="str">
        <f t="shared" si="29"/>
        <v>合格</v>
      </c>
      <c r="BI20" s="24" t="s">
        <v>86</v>
      </c>
      <c r="BJ20" s="17" t="str">
        <f t="shared" si="30"/>
        <v>合格</v>
      </c>
      <c r="BK20" s="24" t="s">
        <v>87</v>
      </c>
      <c r="BL20" s="17" t="str">
        <f t="shared" si="31"/>
        <v>合格</v>
      </c>
      <c r="BM20" s="24" t="s">
        <v>88</v>
      </c>
      <c r="BN20" s="17" t="str">
        <f t="shared" si="32"/>
        <v>合格</v>
      </c>
      <c r="BO20" s="16">
        <f>0.00032*0.5/0.06+0.00016*0.5/0.1+0.00015*0.5/0.06+0.00041*0.5/0.1</f>
        <v>0.00676666666666667</v>
      </c>
      <c r="BP20" s="17" t="s">
        <v>89</v>
      </c>
      <c r="BQ20" s="16" t="s">
        <v>127</v>
      </c>
      <c r="BR20" s="17" t="str">
        <f t="shared" si="34"/>
        <v>合格</v>
      </c>
      <c r="BS20" s="16" t="s">
        <v>90</v>
      </c>
      <c r="BT20" s="36" t="str">
        <f t="shared" si="35"/>
        <v>合格</v>
      </c>
    </row>
    <row r="21" customHeight="1" spans="2:72">
      <c r="B21" s="19"/>
      <c r="C21" s="20"/>
      <c r="D21" s="20"/>
      <c r="E21" s="16"/>
      <c r="F21" s="17"/>
      <c r="G21" s="16"/>
      <c r="H21" s="17"/>
      <c r="I21" s="13"/>
      <c r="J21" s="17"/>
      <c r="K21" s="16"/>
      <c r="L21" s="17"/>
      <c r="M21" s="16"/>
      <c r="N21" s="17"/>
      <c r="O21" s="24"/>
      <c r="P21" s="17"/>
      <c r="Q21" s="26"/>
      <c r="R21" s="17"/>
      <c r="S21" s="26"/>
      <c r="T21" s="17"/>
      <c r="U21" s="26"/>
      <c r="V21" s="17"/>
      <c r="W21" s="16"/>
      <c r="X21" s="17"/>
      <c r="Y21" s="13"/>
      <c r="Z21" s="17"/>
      <c r="AA21" s="29"/>
      <c r="AB21" s="17"/>
      <c r="AC21" s="24"/>
      <c r="AD21" s="17"/>
      <c r="AE21" s="24"/>
      <c r="AF21" s="17"/>
      <c r="AG21" s="31"/>
      <c r="AH21" s="17"/>
      <c r="AI21" s="24"/>
      <c r="AJ21" s="17"/>
      <c r="AK21" s="29"/>
      <c r="AL21" s="17"/>
      <c r="AM21" s="29"/>
      <c r="AN21" s="17"/>
      <c r="AO21" s="16"/>
      <c r="AP21" s="17"/>
      <c r="AQ21" s="29"/>
      <c r="AR21" s="17"/>
      <c r="AS21" s="29"/>
      <c r="AT21" s="17"/>
      <c r="AU21" s="16"/>
      <c r="AV21" s="17"/>
      <c r="AW21" s="16"/>
      <c r="AX21" s="17"/>
      <c r="AY21" s="16"/>
      <c r="AZ21" s="17"/>
      <c r="BA21" s="16"/>
      <c r="BB21" s="17"/>
      <c r="BC21" s="33"/>
      <c r="BD21" s="17"/>
      <c r="BE21" s="29"/>
      <c r="BF21" s="17"/>
      <c r="BG21" s="35"/>
      <c r="BH21" s="17"/>
      <c r="BI21" s="16"/>
      <c r="BJ21" s="17"/>
      <c r="BK21" s="24"/>
      <c r="BL21" s="17"/>
      <c r="BM21" s="16"/>
      <c r="BN21" s="17"/>
      <c r="BO21" s="24"/>
      <c r="BP21" s="17"/>
      <c r="BQ21" s="16"/>
      <c r="BR21" s="17"/>
      <c r="BS21" s="16"/>
      <c r="BT21" s="17"/>
    </row>
    <row r="22" customHeight="1" spans="2:72">
      <c r="B22" s="19"/>
      <c r="C22" s="20"/>
      <c r="D22" s="20"/>
      <c r="E22" s="16"/>
      <c r="F22" s="17"/>
      <c r="G22" s="16"/>
      <c r="H22" s="17"/>
      <c r="I22" s="13"/>
      <c r="J22" s="17"/>
      <c r="K22" s="16"/>
      <c r="L22" s="17"/>
      <c r="M22" s="16"/>
      <c r="N22" s="17"/>
      <c r="O22" s="24"/>
      <c r="P22" s="17"/>
      <c r="Q22" s="26"/>
      <c r="R22" s="17"/>
      <c r="S22" s="26"/>
      <c r="T22" s="17"/>
      <c r="U22" s="26"/>
      <c r="V22" s="17"/>
      <c r="W22" s="16"/>
      <c r="X22" s="17"/>
      <c r="Y22" s="13"/>
      <c r="Z22" s="17"/>
      <c r="AA22" s="29"/>
      <c r="AB22" s="17"/>
      <c r="AC22" s="24"/>
      <c r="AD22" s="17"/>
      <c r="AE22" s="24"/>
      <c r="AF22" s="17"/>
      <c r="AG22" s="31"/>
      <c r="AH22" s="17"/>
      <c r="AI22" s="24"/>
      <c r="AJ22" s="17"/>
      <c r="AK22" s="29"/>
      <c r="AL22" s="17"/>
      <c r="AM22" s="29"/>
      <c r="AN22" s="17"/>
      <c r="AO22" s="16"/>
      <c r="AP22" s="17"/>
      <c r="AQ22" s="29"/>
      <c r="AR22" s="17"/>
      <c r="AS22" s="29"/>
      <c r="AT22" s="17"/>
      <c r="AU22" s="16"/>
      <c r="AV22" s="17"/>
      <c r="AW22" s="16"/>
      <c r="AX22" s="17"/>
      <c r="AY22" s="16"/>
      <c r="AZ22" s="17"/>
      <c r="BA22" s="16"/>
      <c r="BB22" s="17"/>
      <c r="BC22" s="33"/>
      <c r="BD22" s="17"/>
      <c r="BE22" s="29"/>
      <c r="BF22" s="17"/>
      <c r="BG22" s="35"/>
      <c r="BH22" s="17"/>
      <c r="BI22" s="16"/>
      <c r="BJ22" s="17"/>
      <c r="BK22" s="24"/>
      <c r="BL22" s="17"/>
      <c r="BM22" s="16"/>
      <c r="BN22" s="17"/>
      <c r="BO22" s="24"/>
      <c r="BP22" s="17"/>
      <c r="BQ22" s="16"/>
      <c r="BR22" s="17"/>
      <c r="BS22" s="16"/>
      <c r="BT22" s="17"/>
    </row>
    <row r="23" customHeight="1" spans="2:72">
      <c r="B23" s="19"/>
      <c r="C23" s="20"/>
      <c r="D23" s="20"/>
      <c r="E23" s="16"/>
      <c r="F23" s="17"/>
      <c r="G23" s="16"/>
      <c r="H23" s="17"/>
      <c r="I23" s="13"/>
      <c r="J23" s="17"/>
      <c r="K23" s="16"/>
      <c r="L23" s="17"/>
      <c r="M23" s="16"/>
      <c r="N23" s="17"/>
      <c r="O23" s="24"/>
      <c r="P23" s="17"/>
      <c r="Q23" s="26"/>
      <c r="R23" s="17"/>
      <c r="S23" s="26"/>
      <c r="T23" s="17"/>
      <c r="U23" s="26"/>
      <c r="V23" s="17"/>
      <c r="W23" s="16"/>
      <c r="X23" s="17"/>
      <c r="Y23" s="13"/>
      <c r="Z23" s="17"/>
      <c r="AA23" s="29"/>
      <c r="AB23" s="17"/>
      <c r="AC23" s="24"/>
      <c r="AD23" s="17"/>
      <c r="AE23" s="24"/>
      <c r="AF23" s="17"/>
      <c r="AG23" s="31"/>
      <c r="AH23" s="17"/>
      <c r="AI23" s="24"/>
      <c r="AJ23" s="17"/>
      <c r="AK23" s="29"/>
      <c r="AL23" s="17"/>
      <c r="AM23" s="29"/>
      <c r="AN23" s="17"/>
      <c r="AO23" s="16"/>
      <c r="AP23" s="17"/>
      <c r="AQ23" s="29"/>
      <c r="AR23" s="17"/>
      <c r="AS23" s="29"/>
      <c r="AT23" s="17"/>
      <c r="AU23" s="16"/>
      <c r="AV23" s="17"/>
      <c r="AW23" s="16"/>
      <c r="AX23" s="17"/>
      <c r="AY23" s="16"/>
      <c r="AZ23" s="17"/>
      <c r="BA23" s="16"/>
      <c r="BB23" s="17"/>
      <c r="BC23" s="24"/>
      <c r="BD23" s="17"/>
      <c r="BE23" s="29"/>
      <c r="BF23" s="17"/>
      <c r="BG23" s="35"/>
      <c r="BH23" s="17"/>
      <c r="BI23" s="16"/>
      <c r="BJ23" s="17"/>
      <c r="BK23" s="24"/>
      <c r="BL23" s="17"/>
      <c r="BM23" s="16"/>
      <c r="BN23" s="17"/>
      <c r="BO23" s="24"/>
      <c r="BP23" s="17"/>
      <c r="BQ23" s="16"/>
      <c r="BR23" s="17"/>
      <c r="BS23" s="16"/>
      <c r="BT23" s="17"/>
    </row>
    <row r="24" customHeight="1" spans="2:72">
      <c r="B24" s="19"/>
      <c r="C24" s="20"/>
      <c r="D24" s="20"/>
      <c r="E24" s="16"/>
      <c r="F24" s="17"/>
      <c r="G24" s="16"/>
      <c r="H24" s="17"/>
      <c r="I24" s="13"/>
      <c r="J24" s="17"/>
      <c r="K24" s="16"/>
      <c r="L24" s="17"/>
      <c r="M24" s="16"/>
      <c r="N24" s="17"/>
      <c r="O24" s="24"/>
      <c r="P24" s="17"/>
      <c r="Q24" s="26"/>
      <c r="R24" s="17"/>
      <c r="S24" s="26"/>
      <c r="T24" s="17"/>
      <c r="U24" s="26"/>
      <c r="V24" s="17"/>
      <c r="W24" s="16"/>
      <c r="X24" s="17"/>
      <c r="Y24" s="13"/>
      <c r="Z24" s="17"/>
      <c r="AA24" s="29"/>
      <c r="AB24" s="17"/>
      <c r="AC24" s="24"/>
      <c r="AD24" s="17"/>
      <c r="AE24" s="24"/>
      <c r="AF24" s="17"/>
      <c r="AG24" s="31"/>
      <c r="AH24" s="17"/>
      <c r="AI24" s="24"/>
      <c r="AJ24" s="17"/>
      <c r="AK24" s="29"/>
      <c r="AL24" s="17"/>
      <c r="AM24" s="29"/>
      <c r="AN24" s="17"/>
      <c r="AO24" s="16"/>
      <c r="AP24" s="17"/>
      <c r="AQ24" s="29"/>
      <c r="AR24" s="17"/>
      <c r="AS24" s="29"/>
      <c r="AT24" s="17"/>
      <c r="AU24" s="16"/>
      <c r="AV24" s="17"/>
      <c r="AW24" s="16"/>
      <c r="AX24" s="17"/>
      <c r="AY24" s="16"/>
      <c r="AZ24" s="17"/>
      <c r="BA24" s="16"/>
      <c r="BB24" s="17"/>
      <c r="BC24" s="24"/>
      <c r="BD24" s="17"/>
      <c r="BE24" s="29"/>
      <c r="BF24" s="17"/>
      <c r="BG24" s="35"/>
      <c r="BH24" s="17"/>
      <c r="BI24" s="16"/>
      <c r="BJ24" s="17"/>
      <c r="BK24" s="24"/>
      <c r="BL24" s="17"/>
      <c r="BM24" s="16"/>
      <c r="BN24" s="17"/>
      <c r="BO24" s="24"/>
      <c r="BP24" s="17"/>
      <c r="BQ24" s="16"/>
      <c r="BR24" s="17"/>
      <c r="BS24" s="16"/>
      <c r="BT24" s="17"/>
    </row>
    <row r="25" customHeight="1" spans="2:72">
      <c r="B25" s="19"/>
      <c r="C25" s="20"/>
      <c r="D25" s="20"/>
      <c r="E25" s="16"/>
      <c r="F25" s="17"/>
      <c r="G25" s="16"/>
      <c r="H25" s="17"/>
      <c r="I25" s="13"/>
      <c r="J25" s="17"/>
      <c r="K25" s="16"/>
      <c r="L25" s="17"/>
      <c r="M25" s="16"/>
      <c r="N25" s="17"/>
      <c r="O25" s="24"/>
      <c r="P25" s="17"/>
      <c r="Q25" s="26"/>
      <c r="R25" s="17"/>
      <c r="S25" s="26"/>
      <c r="T25" s="17"/>
      <c r="U25" s="26"/>
      <c r="V25" s="17"/>
      <c r="W25" s="16"/>
      <c r="X25" s="17"/>
      <c r="Y25" s="13"/>
      <c r="Z25" s="17"/>
      <c r="AA25" s="29"/>
      <c r="AB25" s="17"/>
      <c r="AC25" s="24"/>
      <c r="AD25" s="17"/>
      <c r="AE25" s="24"/>
      <c r="AF25" s="17"/>
      <c r="AG25" s="31"/>
      <c r="AH25" s="17"/>
      <c r="AI25" s="24"/>
      <c r="AJ25" s="17"/>
      <c r="AK25" s="29"/>
      <c r="AL25" s="17"/>
      <c r="AM25" s="29"/>
      <c r="AN25" s="17"/>
      <c r="AO25" s="16"/>
      <c r="AP25" s="17"/>
      <c r="AQ25" s="29"/>
      <c r="AR25" s="17"/>
      <c r="AS25" s="29"/>
      <c r="AT25" s="17"/>
      <c r="AU25" s="16"/>
      <c r="AV25" s="17"/>
      <c r="AW25" s="16"/>
      <c r="AX25" s="17"/>
      <c r="AY25" s="16"/>
      <c r="AZ25" s="17"/>
      <c r="BA25" s="16"/>
      <c r="BB25" s="17"/>
      <c r="BC25" s="24"/>
      <c r="BD25" s="17"/>
      <c r="BE25" s="29"/>
      <c r="BF25" s="17"/>
      <c r="BG25" s="35"/>
      <c r="BH25" s="17"/>
      <c r="BI25" s="16"/>
      <c r="BJ25" s="17"/>
      <c r="BK25" s="24"/>
      <c r="BL25" s="17"/>
      <c r="BM25" s="16"/>
      <c r="BN25" s="17"/>
      <c r="BO25" s="24"/>
      <c r="BP25" s="17"/>
      <c r="BQ25" s="16"/>
      <c r="BR25" s="17"/>
      <c r="BS25" s="16"/>
      <c r="BT25" s="17"/>
    </row>
    <row r="26" customHeight="1" spans="2:72">
      <c r="B26" s="19"/>
      <c r="C26" s="20"/>
      <c r="D26" s="20"/>
      <c r="E26" s="16"/>
      <c r="F26" s="17"/>
      <c r="G26" s="16"/>
      <c r="H26" s="17"/>
      <c r="I26" s="13"/>
      <c r="J26" s="17"/>
      <c r="K26" s="16"/>
      <c r="L26" s="17"/>
      <c r="M26" s="16"/>
      <c r="N26" s="17"/>
      <c r="O26" s="24"/>
      <c r="P26" s="17"/>
      <c r="Q26" s="26"/>
      <c r="R26" s="17"/>
      <c r="S26" s="26"/>
      <c r="T26" s="17"/>
      <c r="U26" s="26"/>
      <c r="V26" s="17"/>
      <c r="W26" s="16"/>
      <c r="X26" s="17"/>
      <c r="Y26" s="13"/>
      <c r="Z26" s="17"/>
      <c r="AA26" s="29"/>
      <c r="AB26" s="17"/>
      <c r="AC26" s="24"/>
      <c r="AD26" s="17"/>
      <c r="AE26" s="24"/>
      <c r="AF26" s="17"/>
      <c r="AG26" s="31"/>
      <c r="AH26" s="17"/>
      <c r="AI26" s="24"/>
      <c r="AJ26" s="17"/>
      <c r="AK26" s="29"/>
      <c r="AL26" s="17"/>
      <c r="AM26" s="29"/>
      <c r="AN26" s="17"/>
      <c r="AO26" s="16"/>
      <c r="AP26" s="17"/>
      <c r="AQ26" s="29"/>
      <c r="AR26" s="17"/>
      <c r="AS26" s="29"/>
      <c r="AT26" s="17"/>
      <c r="AU26" s="16"/>
      <c r="AV26" s="17"/>
      <c r="AW26" s="16"/>
      <c r="AX26" s="17"/>
      <c r="AY26" s="16"/>
      <c r="AZ26" s="17"/>
      <c r="BA26" s="16"/>
      <c r="BB26" s="17"/>
      <c r="BC26" s="24"/>
      <c r="BD26" s="17"/>
      <c r="BE26" s="29"/>
      <c r="BF26" s="17"/>
      <c r="BG26" s="35"/>
      <c r="BH26" s="17"/>
      <c r="BI26" s="16"/>
      <c r="BJ26" s="17"/>
      <c r="BK26" s="24"/>
      <c r="BL26" s="17"/>
      <c r="BM26" s="16"/>
      <c r="BN26" s="17"/>
      <c r="BO26" s="24"/>
      <c r="BP26" s="17"/>
      <c r="BQ26" s="16"/>
      <c r="BR26" s="17"/>
      <c r="BS26" s="16"/>
      <c r="BT26" s="17"/>
    </row>
    <row r="27" customHeight="1" spans="2:72">
      <c r="B27" s="19"/>
      <c r="C27" s="20"/>
      <c r="D27" s="20"/>
      <c r="E27" s="16"/>
      <c r="F27" s="17"/>
      <c r="G27" s="16"/>
      <c r="H27" s="17"/>
      <c r="I27" s="13"/>
      <c r="J27" s="17"/>
      <c r="K27" s="16"/>
      <c r="L27" s="17"/>
      <c r="M27" s="16"/>
      <c r="N27" s="17"/>
      <c r="O27" s="24"/>
      <c r="P27" s="17"/>
      <c r="Q27" s="26"/>
      <c r="R27" s="17"/>
      <c r="S27" s="26"/>
      <c r="T27" s="17"/>
      <c r="U27" s="26"/>
      <c r="V27" s="17"/>
      <c r="W27" s="16"/>
      <c r="X27" s="17"/>
      <c r="Y27" s="13"/>
      <c r="Z27" s="17"/>
      <c r="AA27" s="29"/>
      <c r="AB27" s="17"/>
      <c r="AC27" s="24"/>
      <c r="AD27" s="17"/>
      <c r="AE27" s="24"/>
      <c r="AF27" s="17"/>
      <c r="AG27" s="31"/>
      <c r="AH27" s="17"/>
      <c r="AI27" s="24"/>
      <c r="AJ27" s="17"/>
      <c r="AK27" s="29"/>
      <c r="AL27" s="17"/>
      <c r="AM27" s="29"/>
      <c r="AN27" s="17"/>
      <c r="AO27" s="16"/>
      <c r="AP27" s="17"/>
      <c r="AQ27" s="29"/>
      <c r="AR27" s="17"/>
      <c r="AS27" s="29"/>
      <c r="AT27" s="17"/>
      <c r="AU27" s="16"/>
      <c r="AV27" s="17"/>
      <c r="AW27" s="16"/>
      <c r="AX27" s="17"/>
      <c r="AY27" s="16"/>
      <c r="AZ27" s="17"/>
      <c r="BA27" s="16"/>
      <c r="BB27" s="17"/>
      <c r="BC27" s="24"/>
      <c r="BD27" s="17"/>
      <c r="BE27" s="29"/>
      <c r="BF27" s="17"/>
      <c r="BG27" s="35"/>
      <c r="BH27" s="17"/>
      <c r="BI27" s="16"/>
      <c r="BJ27" s="17"/>
      <c r="BK27" s="24"/>
      <c r="BL27" s="17"/>
      <c r="BM27" s="16"/>
      <c r="BN27" s="17"/>
      <c r="BO27" s="24"/>
      <c r="BP27" s="17"/>
      <c r="BQ27" s="16"/>
      <c r="BR27" s="17"/>
      <c r="BS27" s="16"/>
      <c r="BT27" s="17"/>
    </row>
    <row r="28" customHeight="1" spans="2:72">
      <c r="B28" s="19"/>
      <c r="C28" s="20"/>
      <c r="D28" s="20"/>
      <c r="E28" s="16"/>
      <c r="F28" s="17"/>
      <c r="G28" s="16"/>
      <c r="H28" s="17"/>
      <c r="I28" s="13"/>
      <c r="J28" s="17"/>
      <c r="K28" s="16"/>
      <c r="L28" s="17"/>
      <c r="M28" s="16"/>
      <c r="N28" s="17"/>
      <c r="O28" s="24"/>
      <c r="P28" s="17"/>
      <c r="Q28" s="26"/>
      <c r="R28" s="17"/>
      <c r="S28" s="26"/>
      <c r="T28" s="17"/>
      <c r="U28" s="26"/>
      <c r="V28" s="17"/>
      <c r="W28" s="16"/>
      <c r="X28" s="17"/>
      <c r="Y28" s="13"/>
      <c r="Z28" s="17"/>
      <c r="AA28" s="29"/>
      <c r="AB28" s="17"/>
      <c r="AC28" s="24"/>
      <c r="AD28" s="17"/>
      <c r="AE28" s="24"/>
      <c r="AF28" s="17"/>
      <c r="AG28" s="31"/>
      <c r="AH28" s="17"/>
      <c r="AI28" s="24"/>
      <c r="AJ28" s="17"/>
      <c r="AK28" s="29"/>
      <c r="AL28" s="17"/>
      <c r="AM28" s="29"/>
      <c r="AN28" s="17"/>
      <c r="AO28" s="16"/>
      <c r="AP28" s="17"/>
      <c r="AQ28" s="29"/>
      <c r="AR28" s="17"/>
      <c r="AS28" s="29"/>
      <c r="AT28" s="17"/>
      <c r="AU28" s="16"/>
      <c r="AV28" s="17"/>
      <c r="AW28" s="16"/>
      <c r="AX28" s="17"/>
      <c r="AY28" s="16"/>
      <c r="AZ28" s="17"/>
      <c r="BA28" s="16"/>
      <c r="BB28" s="17"/>
      <c r="BC28" s="24"/>
      <c r="BD28" s="17"/>
      <c r="BE28" s="29"/>
      <c r="BF28" s="17"/>
      <c r="BG28" s="35"/>
      <c r="BH28" s="17"/>
      <c r="BI28" s="16"/>
      <c r="BJ28" s="17"/>
      <c r="BK28" s="24"/>
      <c r="BL28" s="17"/>
      <c r="BM28" s="16"/>
      <c r="BN28" s="17"/>
      <c r="BO28" s="24"/>
      <c r="BP28" s="17"/>
      <c r="BQ28" s="16"/>
      <c r="BR28" s="17"/>
      <c r="BS28" s="16"/>
      <c r="BT28" s="17"/>
    </row>
    <row r="29" customHeight="1" spans="2:72">
      <c r="B29" s="19"/>
      <c r="C29" s="20"/>
      <c r="D29" s="20"/>
      <c r="E29" s="16"/>
      <c r="F29" s="17"/>
      <c r="G29" s="16"/>
      <c r="H29" s="17"/>
      <c r="I29" s="13"/>
      <c r="J29" s="17"/>
      <c r="K29" s="16"/>
      <c r="L29" s="17"/>
      <c r="M29" s="16"/>
      <c r="N29" s="17"/>
      <c r="O29" s="24"/>
      <c r="P29" s="17"/>
      <c r="Q29" s="26"/>
      <c r="R29" s="17"/>
      <c r="S29" s="26"/>
      <c r="T29" s="17"/>
      <c r="U29" s="26"/>
      <c r="V29" s="17"/>
      <c r="W29" s="16"/>
      <c r="X29" s="17"/>
      <c r="Y29" s="13"/>
      <c r="Z29" s="17"/>
      <c r="AA29" s="29"/>
      <c r="AB29" s="17"/>
      <c r="AC29" s="24"/>
      <c r="AD29" s="17"/>
      <c r="AE29" s="24"/>
      <c r="AF29" s="17"/>
      <c r="AG29" s="31"/>
      <c r="AH29" s="17"/>
      <c r="AI29" s="24"/>
      <c r="AJ29" s="17"/>
      <c r="AK29" s="29"/>
      <c r="AL29" s="17"/>
      <c r="AM29" s="29"/>
      <c r="AN29" s="17"/>
      <c r="AO29" s="16"/>
      <c r="AP29" s="17"/>
      <c r="AQ29" s="29"/>
      <c r="AR29" s="17"/>
      <c r="AS29" s="29"/>
      <c r="AT29" s="17"/>
      <c r="AU29" s="16"/>
      <c r="AV29" s="17"/>
      <c r="AW29" s="16"/>
      <c r="AX29" s="17"/>
      <c r="AY29" s="16"/>
      <c r="AZ29" s="17"/>
      <c r="BA29" s="16"/>
      <c r="BB29" s="17"/>
      <c r="BC29" s="24"/>
      <c r="BD29" s="17"/>
      <c r="BE29" s="29"/>
      <c r="BF29" s="17"/>
      <c r="BG29" s="35"/>
      <c r="BH29" s="17"/>
      <c r="BI29" s="16"/>
      <c r="BJ29" s="17"/>
      <c r="BK29" s="24"/>
      <c r="BL29" s="17"/>
      <c r="BM29" s="16"/>
      <c r="BN29" s="17"/>
      <c r="BO29" s="24"/>
      <c r="BP29" s="17"/>
      <c r="BQ29" s="16"/>
      <c r="BR29" s="17"/>
      <c r="BS29" s="16"/>
      <c r="BT29" s="17"/>
    </row>
    <row r="30" customHeight="1" spans="2:72">
      <c r="B30" s="19"/>
      <c r="C30" s="20"/>
      <c r="D30" s="20"/>
      <c r="E30" s="16"/>
      <c r="F30" s="17"/>
      <c r="G30" s="16"/>
      <c r="H30" s="17"/>
      <c r="I30" s="13"/>
      <c r="J30" s="17"/>
      <c r="K30" s="16"/>
      <c r="L30" s="17"/>
      <c r="M30" s="16"/>
      <c r="N30" s="17"/>
      <c r="O30" s="24"/>
      <c r="P30" s="17"/>
      <c r="Q30" s="26"/>
      <c r="R30" s="17"/>
      <c r="S30" s="26"/>
      <c r="T30" s="17"/>
      <c r="U30" s="26"/>
      <c r="V30" s="17"/>
      <c r="W30" s="16"/>
      <c r="X30" s="17"/>
      <c r="Y30" s="13"/>
      <c r="Z30" s="17"/>
      <c r="AA30" s="29"/>
      <c r="AB30" s="17"/>
      <c r="AC30" s="24"/>
      <c r="AD30" s="17"/>
      <c r="AE30" s="24"/>
      <c r="AF30" s="17"/>
      <c r="AG30" s="31"/>
      <c r="AH30" s="17"/>
      <c r="AI30" s="24"/>
      <c r="AJ30" s="17"/>
      <c r="AK30" s="29"/>
      <c r="AL30" s="17"/>
      <c r="AM30" s="29"/>
      <c r="AN30" s="17"/>
      <c r="AO30" s="16"/>
      <c r="AP30" s="17"/>
      <c r="AQ30" s="29"/>
      <c r="AR30" s="17"/>
      <c r="AS30" s="29"/>
      <c r="AT30" s="17"/>
      <c r="AU30" s="16"/>
      <c r="AV30" s="17"/>
      <c r="AW30" s="16"/>
      <c r="AX30" s="17"/>
      <c r="AY30" s="16"/>
      <c r="AZ30" s="17"/>
      <c r="BA30" s="16"/>
      <c r="BB30" s="17"/>
      <c r="BC30" s="24"/>
      <c r="BD30" s="17"/>
      <c r="BE30" s="29"/>
      <c r="BF30" s="17"/>
      <c r="BG30" s="35"/>
      <c r="BH30" s="17"/>
      <c r="BI30" s="16"/>
      <c r="BJ30" s="17"/>
      <c r="BK30" s="24"/>
      <c r="BL30" s="17"/>
      <c r="BM30" s="16"/>
      <c r="BN30" s="17"/>
      <c r="BO30" s="24"/>
      <c r="BP30" s="17"/>
      <c r="BQ30" s="16"/>
      <c r="BR30" s="17"/>
      <c r="BS30" s="16"/>
      <c r="BT30" s="17"/>
    </row>
    <row r="31" customHeight="1" spans="2:72">
      <c r="B31" s="19"/>
      <c r="C31" s="21"/>
      <c r="D31" s="21"/>
      <c r="E31" s="16"/>
      <c r="F31" s="17"/>
      <c r="G31" s="16"/>
      <c r="H31" s="17"/>
      <c r="I31" s="13"/>
      <c r="J31" s="17"/>
      <c r="K31" s="16"/>
      <c r="L31" s="17"/>
      <c r="M31" s="16"/>
      <c r="N31" s="17"/>
      <c r="O31" s="24"/>
      <c r="P31" s="17"/>
      <c r="Q31" s="26"/>
      <c r="R31" s="17"/>
      <c r="S31" s="26"/>
      <c r="T31" s="17"/>
      <c r="U31" s="26"/>
      <c r="V31" s="17"/>
      <c r="W31" s="16"/>
      <c r="X31" s="17"/>
      <c r="Y31" s="13"/>
      <c r="Z31" s="17"/>
      <c r="AA31" s="29"/>
      <c r="AB31" s="17"/>
      <c r="AC31" s="24"/>
      <c r="AD31" s="17"/>
      <c r="AE31" s="24"/>
      <c r="AF31" s="17"/>
      <c r="AG31" s="31"/>
      <c r="AH31" s="17"/>
      <c r="AI31" s="24"/>
      <c r="AJ31" s="17"/>
      <c r="AK31" s="29"/>
      <c r="AL31" s="17"/>
      <c r="AM31" s="29"/>
      <c r="AN31" s="17"/>
      <c r="AO31" s="16"/>
      <c r="AP31" s="17"/>
      <c r="AQ31" s="29"/>
      <c r="AR31" s="17"/>
      <c r="AS31" s="29"/>
      <c r="AT31" s="17"/>
      <c r="AU31" s="16"/>
      <c r="AV31" s="17"/>
      <c r="AW31" s="16"/>
      <c r="AX31" s="17"/>
      <c r="AY31" s="16"/>
      <c r="AZ31" s="17"/>
      <c r="BA31" s="16"/>
      <c r="BB31" s="17"/>
      <c r="BC31" s="24"/>
      <c r="BD31" s="17"/>
      <c r="BE31" s="29"/>
      <c r="BF31" s="17"/>
      <c r="BG31" s="35"/>
      <c r="BH31" s="17"/>
      <c r="BI31" s="16"/>
      <c r="BJ31" s="17"/>
      <c r="BK31" s="24"/>
      <c r="BL31" s="17"/>
      <c r="BM31" s="16"/>
      <c r="BN31" s="17"/>
      <c r="BO31" s="24"/>
      <c r="BP31" s="17"/>
      <c r="BQ31" s="16"/>
      <c r="BR31" s="17"/>
      <c r="BS31" s="16"/>
      <c r="BT31" s="17"/>
    </row>
    <row r="32" customHeight="1" spans="2:72">
      <c r="B32" s="19"/>
      <c r="C32" s="21"/>
      <c r="D32" s="21"/>
      <c r="E32" s="16"/>
      <c r="F32" s="17"/>
      <c r="G32" s="16"/>
      <c r="H32" s="17"/>
      <c r="I32" s="13"/>
      <c r="J32" s="17"/>
      <c r="K32" s="16"/>
      <c r="L32" s="17"/>
      <c r="M32" s="16"/>
      <c r="N32" s="17"/>
      <c r="O32" s="24"/>
      <c r="P32" s="17"/>
      <c r="Q32" s="26"/>
      <c r="R32" s="17"/>
      <c r="S32" s="26"/>
      <c r="T32" s="17"/>
      <c r="U32" s="26"/>
      <c r="V32" s="17"/>
      <c r="W32" s="16"/>
      <c r="X32" s="17"/>
      <c r="Y32" s="13"/>
      <c r="Z32" s="17"/>
      <c r="AA32" s="29"/>
      <c r="AB32" s="17"/>
      <c r="AC32" s="24"/>
      <c r="AD32" s="17"/>
      <c r="AE32" s="24"/>
      <c r="AF32" s="17"/>
      <c r="AG32" s="31"/>
      <c r="AH32" s="17"/>
      <c r="AI32" s="24"/>
      <c r="AJ32" s="17"/>
      <c r="AK32" s="29"/>
      <c r="AL32" s="17"/>
      <c r="AM32" s="29"/>
      <c r="AN32" s="17"/>
      <c r="AO32" s="16"/>
      <c r="AP32" s="17"/>
      <c r="AQ32" s="29"/>
      <c r="AR32" s="17"/>
      <c r="AS32" s="29"/>
      <c r="AT32" s="17"/>
      <c r="AU32" s="16"/>
      <c r="AV32" s="17"/>
      <c r="AW32" s="16"/>
      <c r="AX32" s="17"/>
      <c r="AY32" s="16"/>
      <c r="AZ32" s="17"/>
      <c r="BA32" s="16"/>
      <c r="BB32" s="17"/>
      <c r="BC32" s="24"/>
      <c r="BD32" s="17"/>
      <c r="BE32" s="29"/>
      <c r="BF32" s="17"/>
      <c r="BG32" s="35"/>
      <c r="BH32" s="17"/>
      <c r="BI32" s="16"/>
      <c r="BJ32" s="17"/>
      <c r="BK32" s="24"/>
      <c r="BL32" s="17"/>
      <c r="BM32" s="16"/>
      <c r="BN32" s="17"/>
      <c r="BO32" s="24"/>
      <c r="BP32" s="17"/>
      <c r="BQ32" s="16"/>
      <c r="BR32" s="17"/>
      <c r="BS32" s="16"/>
      <c r="BT32" s="17"/>
    </row>
    <row r="33" customHeight="1" spans="2:72">
      <c r="B33" s="19"/>
      <c r="C33" s="21"/>
      <c r="D33" s="21"/>
      <c r="E33" s="16"/>
      <c r="F33" s="17"/>
      <c r="G33" s="16"/>
      <c r="H33" s="17"/>
      <c r="I33" s="13"/>
      <c r="J33" s="17"/>
      <c r="K33" s="16"/>
      <c r="L33" s="17"/>
      <c r="M33" s="16"/>
      <c r="N33" s="17"/>
      <c r="O33" s="24"/>
      <c r="P33" s="17"/>
      <c r="Q33" s="26"/>
      <c r="R33" s="17"/>
      <c r="S33" s="26"/>
      <c r="T33" s="17"/>
      <c r="U33" s="26"/>
      <c r="V33" s="17"/>
      <c r="W33" s="16"/>
      <c r="X33" s="17"/>
      <c r="Y33" s="13"/>
      <c r="Z33" s="17"/>
      <c r="AA33" s="29"/>
      <c r="AB33" s="17"/>
      <c r="AC33" s="24"/>
      <c r="AD33" s="17"/>
      <c r="AE33" s="24"/>
      <c r="AF33" s="17"/>
      <c r="AG33" s="31"/>
      <c r="AH33" s="17"/>
      <c r="AI33" s="24"/>
      <c r="AJ33" s="17"/>
      <c r="AK33" s="29"/>
      <c r="AL33" s="17"/>
      <c r="AM33" s="29"/>
      <c r="AN33" s="17"/>
      <c r="AO33" s="16"/>
      <c r="AP33" s="17"/>
      <c r="AQ33" s="29"/>
      <c r="AR33" s="17"/>
      <c r="AS33" s="29"/>
      <c r="AT33" s="17"/>
      <c r="AU33" s="16"/>
      <c r="AV33" s="17"/>
      <c r="AW33" s="16"/>
      <c r="AX33" s="17"/>
      <c r="AY33" s="16"/>
      <c r="AZ33" s="17"/>
      <c r="BA33" s="16"/>
      <c r="BB33" s="17"/>
      <c r="BC33" s="24"/>
      <c r="BD33" s="17"/>
      <c r="BE33" s="29"/>
      <c r="BF33" s="17"/>
      <c r="BG33" s="35"/>
      <c r="BH33" s="17"/>
      <c r="BI33" s="16"/>
      <c r="BJ33" s="17"/>
      <c r="BK33" s="24"/>
      <c r="BL33" s="17"/>
      <c r="BM33" s="16"/>
      <c r="BN33" s="17"/>
      <c r="BO33" s="24"/>
      <c r="BP33" s="17"/>
      <c r="BQ33" s="16"/>
      <c r="BR33" s="17"/>
      <c r="BS33" s="16"/>
      <c r="BT33" s="17"/>
    </row>
    <row r="34" customHeight="1" spans="2:72">
      <c r="B34" s="19"/>
      <c r="C34" s="21"/>
      <c r="D34" s="21"/>
      <c r="E34" s="16"/>
      <c r="F34" s="17"/>
      <c r="G34" s="16"/>
      <c r="H34" s="17"/>
      <c r="I34" s="13"/>
      <c r="J34" s="17"/>
      <c r="K34" s="16"/>
      <c r="L34" s="17"/>
      <c r="M34" s="16"/>
      <c r="N34" s="17"/>
      <c r="O34" s="24"/>
      <c r="P34" s="17"/>
      <c r="Q34" s="26"/>
      <c r="R34" s="17"/>
      <c r="S34" s="26"/>
      <c r="T34" s="17"/>
      <c r="U34" s="26"/>
      <c r="V34" s="17"/>
      <c r="W34" s="16"/>
      <c r="X34" s="17"/>
      <c r="Y34" s="13"/>
      <c r="Z34" s="17"/>
      <c r="AA34" s="29"/>
      <c r="AB34" s="17"/>
      <c r="AC34" s="24"/>
      <c r="AD34" s="17"/>
      <c r="AE34" s="24"/>
      <c r="AF34" s="17"/>
      <c r="AG34" s="31"/>
      <c r="AH34" s="17"/>
      <c r="AI34" s="24"/>
      <c r="AJ34" s="17"/>
      <c r="AK34" s="29"/>
      <c r="AL34" s="17"/>
      <c r="AM34" s="29"/>
      <c r="AN34" s="17"/>
      <c r="AO34" s="16"/>
      <c r="AP34" s="17"/>
      <c r="AQ34" s="29"/>
      <c r="AR34" s="17"/>
      <c r="AS34" s="29"/>
      <c r="AT34" s="17"/>
      <c r="AU34" s="16"/>
      <c r="AV34" s="17"/>
      <c r="AW34" s="16"/>
      <c r="AX34" s="17"/>
      <c r="AY34" s="16"/>
      <c r="AZ34" s="17"/>
      <c r="BA34" s="16"/>
      <c r="BB34" s="17"/>
      <c r="BC34" s="24"/>
      <c r="BD34" s="17"/>
      <c r="BE34" s="29"/>
      <c r="BF34" s="17"/>
      <c r="BG34" s="35"/>
      <c r="BH34" s="17"/>
      <c r="BI34" s="16"/>
      <c r="BJ34" s="17"/>
      <c r="BK34" s="24"/>
      <c r="BL34" s="17"/>
      <c r="BM34" s="16"/>
      <c r="BN34" s="17"/>
      <c r="BO34" s="24"/>
      <c r="BP34" s="17"/>
      <c r="BQ34" s="16"/>
      <c r="BR34" s="17"/>
      <c r="BS34" s="16"/>
      <c r="BT34" s="17"/>
    </row>
    <row r="35" customHeight="1" spans="2:72">
      <c r="B35" s="19"/>
      <c r="C35" s="20"/>
      <c r="D35" s="20"/>
      <c r="E35" s="16"/>
      <c r="F35" s="17"/>
      <c r="G35" s="16"/>
      <c r="H35" s="17"/>
      <c r="I35" s="13"/>
      <c r="J35" s="17"/>
      <c r="K35" s="16"/>
      <c r="L35" s="17"/>
      <c r="M35" s="16"/>
      <c r="N35" s="17"/>
      <c r="O35" s="24"/>
      <c r="P35" s="17"/>
      <c r="Q35" s="26"/>
      <c r="R35" s="17"/>
      <c r="S35" s="26"/>
      <c r="T35" s="17"/>
      <c r="U35" s="26"/>
      <c r="V35" s="17"/>
      <c r="W35" s="16"/>
      <c r="X35" s="17"/>
      <c r="Y35" s="13"/>
      <c r="Z35" s="17"/>
      <c r="AA35" s="29"/>
      <c r="AB35" s="17"/>
      <c r="AC35" s="24"/>
      <c r="AD35" s="17"/>
      <c r="AE35" s="24"/>
      <c r="AF35" s="17"/>
      <c r="AG35" s="31"/>
      <c r="AH35" s="17"/>
      <c r="AI35" s="24"/>
      <c r="AJ35" s="17"/>
      <c r="AK35" s="29"/>
      <c r="AL35" s="17"/>
      <c r="AM35" s="29"/>
      <c r="AN35" s="17"/>
      <c r="AO35" s="16"/>
      <c r="AP35" s="17"/>
      <c r="AQ35" s="29"/>
      <c r="AR35" s="17"/>
      <c r="AS35" s="29"/>
      <c r="AT35" s="17"/>
      <c r="AU35" s="16"/>
      <c r="AV35" s="17"/>
      <c r="AW35" s="16"/>
      <c r="AX35" s="17"/>
      <c r="AY35" s="16"/>
      <c r="AZ35" s="17"/>
      <c r="BA35" s="16"/>
      <c r="BB35" s="17"/>
      <c r="BC35" s="24"/>
      <c r="BD35" s="17"/>
      <c r="BE35" s="29"/>
      <c r="BF35" s="17"/>
      <c r="BG35" s="35"/>
      <c r="BH35" s="17"/>
      <c r="BI35" s="16"/>
      <c r="BJ35" s="17"/>
      <c r="BK35" s="24"/>
      <c r="BL35" s="17"/>
      <c r="BM35" s="16"/>
      <c r="BN35" s="17"/>
      <c r="BO35" s="24"/>
      <c r="BP35" s="17"/>
      <c r="BQ35" s="16"/>
      <c r="BR35" s="17"/>
      <c r="BS35" s="16"/>
      <c r="BT35" s="17"/>
    </row>
    <row r="36" customHeight="1" spans="2:72">
      <c r="B36" s="19"/>
      <c r="C36" s="20"/>
      <c r="D36" s="20"/>
      <c r="E36" s="16"/>
      <c r="F36" s="17"/>
      <c r="G36" s="16"/>
      <c r="H36" s="17"/>
      <c r="I36" s="13"/>
      <c r="J36" s="17"/>
      <c r="K36" s="16"/>
      <c r="L36" s="17"/>
      <c r="M36" s="16"/>
      <c r="N36" s="17"/>
      <c r="O36" s="24"/>
      <c r="P36" s="17"/>
      <c r="Q36" s="26"/>
      <c r="R36" s="17"/>
      <c r="S36" s="26"/>
      <c r="T36" s="17"/>
      <c r="U36" s="26"/>
      <c r="V36" s="17"/>
      <c r="W36" s="16"/>
      <c r="X36" s="17"/>
      <c r="Y36" s="13"/>
      <c r="Z36" s="17"/>
      <c r="AA36" s="29"/>
      <c r="AB36" s="17"/>
      <c r="AC36" s="24"/>
      <c r="AD36" s="17"/>
      <c r="AE36" s="24"/>
      <c r="AF36" s="17"/>
      <c r="AG36" s="31"/>
      <c r="AH36" s="17"/>
      <c r="AI36" s="24"/>
      <c r="AJ36" s="17"/>
      <c r="AK36" s="29"/>
      <c r="AL36" s="17"/>
      <c r="AM36" s="29"/>
      <c r="AN36" s="17"/>
      <c r="AO36" s="16"/>
      <c r="AP36" s="17"/>
      <c r="AQ36" s="29"/>
      <c r="AR36" s="17"/>
      <c r="AS36" s="29"/>
      <c r="AT36" s="17"/>
      <c r="AU36" s="16"/>
      <c r="AV36" s="17"/>
      <c r="AW36" s="16"/>
      <c r="AX36" s="17"/>
      <c r="AY36" s="16"/>
      <c r="AZ36" s="17"/>
      <c r="BA36" s="16"/>
      <c r="BB36" s="17"/>
      <c r="BC36" s="24"/>
      <c r="BD36" s="17"/>
      <c r="BE36" s="29"/>
      <c r="BF36" s="17"/>
      <c r="BG36" s="35"/>
      <c r="BH36" s="17"/>
      <c r="BI36" s="16"/>
      <c r="BJ36" s="17"/>
      <c r="BK36" s="24"/>
      <c r="BL36" s="17"/>
      <c r="BM36" s="16"/>
      <c r="BN36" s="17"/>
      <c r="BO36" s="24"/>
      <c r="BP36" s="17"/>
      <c r="BQ36" s="16"/>
      <c r="BR36" s="17"/>
      <c r="BS36" s="16"/>
      <c r="BT36" s="17"/>
    </row>
    <row r="37" customHeight="1" spans="2:72">
      <c r="B37" s="19"/>
      <c r="C37" s="20"/>
      <c r="D37" s="20"/>
      <c r="E37" s="16"/>
      <c r="F37" s="17"/>
      <c r="G37" s="16"/>
      <c r="H37" s="17"/>
      <c r="I37" s="13"/>
      <c r="J37" s="17"/>
      <c r="K37" s="16"/>
      <c r="L37" s="17"/>
      <c r="M37" s="16"/>
      <c r="N37" s="17"/>
      <c r="O37" s="24"/>
      <c r="P37" s="17"/>
      <c r="Q37" s="26"/>
      <c r="R37" s="17"/>
      <c r="S37" s="26"/>
      <c r="T37" s="17"/>
      <c r="U37" s="26"/>
      <c r="V37" s="17"/>
      <c r="W37" s="16"/>
      <c r="X37" s="17"/>
      <c r="Y37" s="13"/>
      <c r="Z37" s="17"/>
      <c r="AA37" s="29"/>
      <c r="AB37" s="17"/>
      <c r="AC37" s="24"/>
      <c r="AD37" s="17"/>
      <c r="AE37" s="24"/>
      <c r="AF37" s="17"/>
      <c r="AG37" s="31"/>
      <c r="AH37" s="17"/>
      <c r="AI37" s="24"/>
      <c r="AJ37" s="17"/>
      <c r="AK37" s="29"/>
      <c r="AL37" s="17"/>
      <c r="AM37" s="29"/>
      <c r="AN37" s="17"/>
      <c r="AO37" s="16"/>
      <c r="AP37" s="17"/>
      <c r="AQ37" s="29"/>
      <c r="AR37" s="17"/>
      <c r="AS37" s="29"/>
      <c r="AT37" s="17"/>
      <c r="AU37" s="16"/>
      <c r="AV37" s="17"/>
      <c r="AW37" s="16"/>
      <c r="AX37" s="17"/>
      <c r="AY37" s="16"/>
      <c r="AZ37" s="17"/>
      <c r="BA37" s="16"/>
      <c r="BB37" s="17"/>
      <c r="BC37" s="24"/>
      <c r="BD37" s="17"/>
      <c r="BE37" s="29"/>
      <c r="BF37" s="17"/>
      <c r="BG37" s="35"/>
      <c r="BH37" s="17"/>
      <c r="BI37" s="16"/>
      <c r="BJ37" s="17"/>
      <c r="BK37" s="24"/>
      <c r="BL37" s="17"/>
      <c r="BM37" s="16"/>
      <c r="BN37" s="17"/>
      <c r="BO37" s="24"/>
      <c r="BP37" s="17"/>
      <c r="BQ37" s="16"/>
      <c r="BR37" s="17"/>
      <c r="BS37" s="16"/>
      <c r="BT37" s="17"/>
    </row>
    <row r="38" customHeight="1" spans="2:72">
      <c r="B38" s="19"/>
      <c r="C38" s="20"/>
      <c r="D38" s="20"/>
      <c r="E38" s="16"/>
      <c r="F38" s="17"/>
      <c r="G38" s="16"/>
      <c r="H38" s="17"/>
      <c r="I38" s="13"/>
      <c r="J38" s="17"/>
      <c r="K38" s="16"/>
      <c r="L38" s="17"/>
      <c r="M38" s="16"/>
      <c r="N38" s="17"/>
      <c r="O38" s="24"/>
      <c r="P38" s="17"/>
      <c r="Q38" s="26"/>
      <c r="R38" s="17"/>
      <c r="S38" s="26"/>
      <c r="T38" s="17"/>
      <c r="U38" s="26"/>
      <c r="V38" s="17"/>
      <c r="W38" s="16"/>
      <c r="X38" s="17"/>
      <c r="Y38" s="13"/>
      <c r="Z38" s="17"/>
      <c r="AA38" s="29"/>
      <c r="AB38" s="17"/>
      <c r="AC38" s="24"/>
      <c r="AD38" s="17"/>
      <c r="AE38" s="24"/>
      <c r="AF38" s="17"/>
      <c r="AG38" s="31"/>
      <c r="AH38" s="17"/>
      <c r="AI38" s="24"/>
      <c r="AJ38" s="17"/>
      <c r="AK38" s="29"/>
      <c r="AL38" s="17"/>
      <c r="AM38" s="29"/>
      <c r="AN38" s="17"/>
      <c r="AO38" s="16"/>
      <c r="AP38" s="17"/>
      <c r="AQ38" s="29"/>
      <c r="AR38" s="17"/>
      <c r="AS38" s="29"/>
      <c r="AT38" s="17"/>
      <c r="AU38" s="16"/>
      <c r="AV38" s="17"/>
      <c r="AW38" s="16"/>
      <c r="AX38" s="17"/>
      <c r="AY38" s="16"/>
      <c r="AZ38" s="17"/>
      <c r="BA38" s="16"/>
      <c r="BB38" s="17"/>
      <c r="BC38" s="24"/>
      <c r="BD38" s="17"/>
      <c r="BE38" s="29"/>
      <c r="BF38" s="17"/>
      <c r="BG38" s="35"/>
      <c r="BH38" s="17"/>
      <c r="BI38" s="16"/>
      <c r="BJ38" s="17"/>
      <c r="BK38" s="24"/>
      <c r="BL38" s="17"/>
      <c r="BM38" s="16"/>
      <c r="BN38" s="17"/>
      <c r="BO38" s="24"/>
      <c r="BP38" s="17"/>
      <c r="BQ38" s="16"/>
      <c r="BR38" s="17"/>
      <c r="BS38" s="16"/>
      <c r="BT38" s="17"/>
    </row>
    <row r="39" customHeight="1" spans="2:72">
      <c r="B39" s="19"/>
      <c r="C39" s="20"/>
      <c r="D39" s="20"/>
      <c r="E39" s="16"/>
      <c r="F39" s="17"/>
      <c r="G39" s="16"/>
      <c r="H39" s="17"/>
      <c r="I39" s="13"/>
      <c r="J39" s="17"/>
      <c r="K39" s="16"/>
      <c r="L39" s="17"/>
      <c r="M39" s="16"/>
      <c r="N39" s="17"/>
      <c r="O39" s="24"/>
      <c r="P39" s="17"/>
      <c r="Q39" s="26"/>
      <c r="R39" s="17"/>
      <c r="S39" s="26"/>
      <c r="T39" s="17"/>
      <c r="U39" s="26"/>
      <c r="V39" s="17"/>
      <c r="W39" s="16"/>
      <c r="X39" s="17"/>
      <c r="Y39" s="13"/>
      <c r="Z39" s="17"/>
      <c r="AA39" s="29"/>
      <c r="AB39" s="17"/>
      <c r="AC39" s="24"/>
      <c r="AD39" s="17"/>
      <c r="AE39" s="24"/>
      <c r="AF39" s="17"/>
      <c r="AG39" s="31"/>
      <c r="AH39" s="17"/>
      <c r="AI39" s="24"/>
      <c r="AJ39" s="17"/>
      <c r="AK39" s="29"/>
      <c r="AL39" s="17"/>
      <c r="AM39" s="29"/>
      <c r="AN39" s="17"/>
      <c r="AO39" s="16"/>
      <c r="AP39" s="17"/>
      <c r="AQ39" s="29"/>
      <c r="AR39" s="17"/>
      <c r="AS39" s="29"/>
      <c r="AT39" s="17"/>
      <c r="AU39" s="16"/>
      <c r="AV39" s="17"/>
      <c r="AW39" s="16"/>
      <c r="AX39" s="17"/>
      <c r="AY39" s="16"/>
      <c r="AZ39" s="17"/>
      <c r="BA39" s="16"/>
      <c r="BB39" s="17"/>
      <c r="BC39" s="24"/>
      <c r="BD39" s="17"/>
      <c r="BE39" s="29"/>
      <c r="BF39" s="17"/>
      <c r="BG39" s="35"/>
      <c r="BH39" s="17"/>
      <c r="BI39" s="16"/>
      <c r="BJ39" s="17"/>
      <c r="BK39" s="24"/>
      <c r="BL39" s="17"/>
      <c r="BM39" s="16"/>
      <c r="BN39" s="17"/>
      <c r="BO39" s="24"/>
      <c r="BP39" s="17"/>
      <c r="BQ39" s="16"/>
      <c r="BR39" s="17"/>
      <c r="BS39" s="16"/>
      <c r="BT39" s="17"/>
    </row>
    <row r="40" customHeight="1" spans="2:72">
      <c r="B40" s="19"/>
      <c r="C40" s="20"/>
      <c r="D40" s="20"/>
      <c r="E40" s="16"/>
      <c r="F40" s="17"/>
      <c r="G40" s="16"/>
      <c r="H40" s="17"/>
      <c r="I40" s="13"/>
      <c r="J40" s="17"/>
      <c r="K40" s="16"/>
      <c r="L40" s="17"/>
      <c r="M40" s="16"/>
      <c r="N40" s="17"/>
      <c r="O40" s="24"/>
      <c r="P40" s="17"/>
      <c r="Q40" s="26"/>
      <c r="R40" s="17"/>
      <c r="S40" s="26"/>
      <c r="T40" s="17"/>
      <c r="U40" s="26"/>
      <c r="V40" s="17"/>
      <c r="W40" s="16"/>
      <c r="X40" s="17"/>
      <c r="Y40" s="13"/>
      <c r="Z40" s="17"/>
      <c r="AA40" s="29"/>
      <c r="AB40" s="17"/>
      <c r="AC40" s="24"/>
      <c r="AD40" s="17"/>
      <c r="AE40" s="24"/>
      <c r="AF40" s="17"/>
      <c r="AG40" s="31"/>
      <c r="AH40" s="17"/>
      <c r="AI40" s="24"/>
      <c r="AJ40" s="17"/>
      <c r="AK40" s="29"/>
      <c r="AL40" s="17"/>
      <c r="AM40" s="29"/>
      <c r="AN40" s="17"/>
      <c r="AO40" s="16"/>
      <c r="AP40" s="17"/>
      <c r="AQ40" s="29"/>
      <c r="AR40" s="17"/>
      <c r="AS40" s="29"/>
      <c r="AT40" s="17"/>
      <c r="AU40" s="16"/>
      <c r="AV40" s="17"/>
      <c r="AW40" s="16"/>
      <c r="AX40" s="17"/>
      <c r="AY40" s="16"/>
      <c r="AZ40" s="17"/>
      <c r="BA40" s="16"/>
      <c r="BB40" s="17"/>
      <c r="BC40" s="24"/>
      <c r="BD40" s="17"/>
      <c r="BE40" s="29"/>
      <c r="BF40" s="17"/>
      <c r="BG40" s="35"/>
      <c r="BH40" s="17"/>
      <c r="BI40" s="16"/>
      <c r="BJ40" s="17"/>
      <c r="BK40" s="24"/>
      <c r="BL40" s="17"/>
      <c r="BM40" s="16"/>
      <c r="BN40" s="17"/>
      <c r="BO40" s="24"/>
      <c r="BP40" s="17"/>
      <c r="BQ40" s="16"/>
      <c r="BR40" s="17"/>
      <c r="BS40" s="16"/>
      <c r="BT40" s="17"/>
    </row>
    <row r="41" customHeight="1" spans="2:72">
      <c r="B41" s="19"/>
      <c r="C41" s="20"/>
      <c r="D41" s="20"/>
      <c r="E41" s="16"/>
      <c r="F41" s="17"/>
      <c r="G41" s="16"/>
      <c r="H41" s="17"/>
      <c r="I41" s="13"/>
      <c r="J41" s="17"/>
      <c r="K41" s="16"/>
      <c r="L41" s="17"/>
      <c r="M41" s="16"/>
      <c r="N41" s="17"/>
      <c r="O41" s="24"/>
      <c r="P41" s="17"/>
      <c r="Q41" s="26"/>
      <c r="R41" s="17"/>
      <c r="S41" s="26"/>
      <c r="T41" s="17"/>
      <c r="U41" s="26"/>
      <c r="V41" s="17"/>
      <c r="W41" s="16"/>
      <c r="X41" s="17"/>
      <c r="Y41" s="13"/>
      <c r="Z41" s="17"/>
      <c r="AA41" s="29"/>
      <c r="AB41" s="17"/>
      <c r="AC41" s="24"/>
      <c r="AD41" s="17"/>
      <c r="AE41" s="24"/>
      <c r="AF41" s="17"/>
      <c r="AG41" s="31"/>
      <c r="AH41" s="17"/>
      <c r="AI41" s="24"/>
      <c r="AJ41" s="17"/>
      <c r="AK41" s="29"/>
      <c r="AL41" s="17"/>
      <c r="AM41" s="29"/>
      <c r="AN41" s="17"/>
      <c r="AO41" s="16"/>
      <c r="AP41" s="17"/>
      <c r="AQ41" s="29"/>
      <c r="AR41" s="17"/>
      <c r="AS41" s="29"/>
      <c r="AT41" s="17"/>
      <c r="AU41" s="16"/>
      <c r="AV41" s="17"/>
      <c r="AW41" s="16"/>
      <c r="AX41" s="17"/>
      <c r="AY41" s="16"/>
      <c r="AZ41" s="17"/>
      <c r="BA41" s="16"/>
      <c r="BB41" s="17"/>
      <c r="BC41" s="24"/>
      <c r="BD41" s="17"/>
      <c r="BE41" s="29"/>
      <c r="BF41" s="17"/>
      <c r="BG41" s="35"/>
      <c r="BH41" s="17"/>
      <c r="BI41" s="16"/>
      <c r="BJ41" s="17"/>
      <c r="BK41" s="24"/>
      <c r="BL41" s="17"/>
      <c r="BM41" s="16"/>
      <c r="BN41" s="17"/>
      <c r="BO41" s="24"/>
      <c r="BP41" s="17"/>
      <c r="BQ41" s="16"/>
      <c r="BR41" s="17"/>
      <c r="BS41" s="16"/>
      <c r="BT41" s="17"/>
    </row>
    <row r="42" customHeight="1" spans="2:72">
      <c r="B42" s="19"/>
      <c r="C42" s="20"/>
      <c r="D42" s="20"/>
      <c r="E42" s="16"/>
      <c r="F42" s="17"/>
      <c r="G42" s="16"/>
      <c r="H42" s="17"/>
      <c r="I42" s="13"/>
      <c r="J42" s="17"/>
      <c r="K42" s="16"/>
      <c r="L42" s="17"/>
      <c r="M42" s="16"/>
      <c r="N42" s="17"/>
      <c r="O42" s="24"/>
      <c r="P42" s="17"/>
      <c r="Q42" s="26"/>
      <c r="R42" s="17"/>
      <c r="S42" s="26"/>
      <c r="T42" s="17"/>
      <c r="U42" s="26"/>
      <c r="V42" s="17"/>
      <c r="W42" s="16"/>
      <c r="X42" s="17"/>
      <c r="Y42" s="13"/>
      <c r="Z42" s="17"/>
      <c r="AA42" s="29"/>
      <c r="AB42" s="17"/>
      <c r="AC42" s="24"/>
      <c r="AD42" s="17"/>
      <c r="AE42" s="24"/>
      <c r="AF42" s="17"/>
      <c r="AG42" s="31"/>
      <c r="AH42" s="17"/>
      <c r="AI42" s="24"/>
      <c r="AJ42" s="17"/>
      <c r="AK42" s="29"/>
      <c r="AL42" s="17"/>
      <c r="AM42" s="29"/>
      <c r="AN42" s="17"/>
      <c r="AO42" s="16"/>
      <c r="AP42" s="17"/>
      <c r="AQ42" s="29"/>
      <c r="AR42" s="17"/>
      <c r="AS42" s="29"/>
      <c r="AT42" s="17"/>
      <c r="AU42" s="16"/>
      <c r="AV42" s="17"/>
      <c r="AW42" s="16"/>
      <c r="AX42" s="17"/>
      <c r="AY42" s="16"/>
      <c r="AZ42" s="17"/>
      <c r="BA42" s="16"/>
      <c r="BB42" s="17"/>
      <c r="BC42" s="24"/>
      <c r="BD42" s="17"/>
      <c r="BE42" s="29"/>
      <c r="BF42" s="17"/>
      <c r="BG42" s="35"/>
      <c r="BH42" s="17"/>
      <c r="BI42" s="16"/>
      <c r="BJ42" s="17"/>
      <c r="BK42" s="24"/>
      <c r="BL42" s="17"/>
      <c r="BM42" s="16"/>
      <c r="BN42" s="17"/>
      <c r="BO42" s="24"/>
      <c r="BP42" s="17"/>
      <c r="BQ42" s="16"/>
      <c r="BR42" s="17"/>
      <c r="BS42" s="16"/>
      <c r="BT42" s="17"/>
    </row>
    <row r="43" customHeight="1" spans="2:72">
      <c r="B43" s="19"/>
      <c r="C43" s="20"/>
      <c r="D43" s="20"/>
      <c r="E43" s="16"/>
      <c r="F43" s="17"/>
      <c r="G43" s="16"/>
      <c r="H43" s="17"/>
      <c r="I43" s="13"/>
      <c r="J43" s="17"/>
      <c r="K43" s="16"/>
      <c r="L43" s="17"/>
      <c r="M43" s="16"/>
      <c r="N43" s="17"/>
      <c r="O43" s="24"/>
      <c r="P43" s="17"/>
      <c r="Q43" s="26"/>
      <c r="R43" s="17"/>
      <c r="S43" s="26"/>
      <c r="T43" s="17"/>
      <c r="U43" s="26"/>
      <c r="V43" s="17"/>
      <c r="W43" s="16"/>
      <c r="X43" s="17"/>
      <c r="Y43" s="13"/>
      <c r="Z43" s="17"/>
      <c r="AA43" s="29"/>
      <c r="AB43" s="17"/>
      <c r="AC43" s="24"/>
      <c r="AD43" s="17"/>
      <c r="AE43" s="24"/>
      <c r="AF43" s="17"/>
      <c r="AG43" s="31"/>
      <c r="AH43" s="17"/>
      <c r="AI43" s="24"/>
      <c r="AJ43" s="17"/>
      <c r="AK43" s="29"/>
      <c r="AL43" s="17"/>
      <c r="AM43" s="29"/>
      <c r="AN43" s="17"/>
      <c r="AO43" s="16"/>
      <c r="AP43" s="17"/>
      <c r="AQ43" s="29"/>
      <c r="AR43" s="17"/>
      <c r="AS43" s="29"/>
      <c r="AT43" s="17"/>
      <c r="AU43" s="16"/>
      <c r="AV43" s="17"/>
      <c r="AW43" s="16"/>
      <c r="AX43" s="17"/>
      <c r="AY43" s="16"/>
      <c r="AZ43" s="17"/>
      <c r="BA43" s="16"/>
      <c r="BB43" s="17"/>
      <c r="BC43" s="24"/>
      <c r="BD43" s="17"/>
      <c r="BE43" s="29"/>
      <c r="BF43" s="17"/>
      <c r="BG43" s="35"/>
      <c r="BH43" s="17"/>
      <c r="BI43" s="16"/>
      <c r="BJ43" s="17"/>
      <c r="BK43" s="24"/>
      <c r="BL43" s="17"/>
      <c r="BM43" s="16"/>
      <c r="BN43" s="17"/>
      <c r="BO43" s="24"/>
      <c r="BP43" s="17"/>
      <c r="BQ43" s="16"/>
      <c r="BR43" s="17"/>
      <c r="BS43" s="16"/>
      <c r="BT43" s="17"/>
    </row>
    <row r="44" customHeight="1" spans="2:72">
      <c r="B44" s="19"/>
      <c r="C44" s="20"/>
      <c r="D44" s="20"/>
      <c r="E44" s="16"/>
      <c r="F44" s="17"/>
      <c r="G44" s="16"/>
      <c r="H44" s="17"/>
      <c r="I44" s="13"/>
      <c r="J44" s="17"/>
      <c r="K44" s="16"/>
      <c r="L44" s="17"/>
      <c r="M44" s="16"/>
      <c r="N44" s="17"/>
      <c r="O44" s="24"/>
      <c r="P44" s="17"/>
      <c r="Q44" s="26"/>
      <c r="R44" s="17"/>
      <c r="S44" s="26"/>
      <c r="T44" s="17"/>
      <c r="U44" s="26"/>
      <c r="V44" s="17"/>
      <c r="W44" s="16"/>
      <c r="X44" s="17"/>
      <c r="Y44" s="13"/>
      <c r="Z44" s="17"/>
      <c r="AA44" s="29"/>
      <c r="AB44" s="17"/>
      <c r="AC44" s="24"/>
      <c r="AD44" s="17"/>
      <c r="AE44" s="24"/>
      <c r="AF44" s="17"/>
      <c r="AG44" s="31"/>
      <c r="AH44" s="17"/>
      <c r="AI44" s="24"/>
      <c r="AJ44" s="17"/>
      <c r="AK44" s="29"/>
      <c r="AL44" s="17"/>
      <c r="AM44" s="29"/>
      <c r="AN44" s="17"/>
      <c r="AO44" s="16"/>
      <c r="AP44" s="17"/>
      <c r="AQ44" s="29"/>
      <c r="AR44" s="17"/>
      <c r="AS44" s="29"/>
      <c r="AT44" s="17"/>
      <c r="AU44" s="16"/>
      <c r="AV44" s="17"/>
      <c r="AW44" s="16"/>
      <c r="AX44" s="17"/>
      <c r="AY44" s="16"/>
      <c r="AZ44" s="17"/>
      <c r="BA44" s="16"/>
      <c r="BB44" s="17"/>
      <c r="BC44" s="24"/>
      <c r="BD44" s="17"/>
      <c r="BE44" s="29"/>
      <c r="BF44" s="17"/>
      <c r="BG44" s="35"/>
      <c r="BH44" s="17"/>
      <c r="BI44" s="16"/>
      <c r="BJ44" s="17"/>
      <c r="BK44" s="24"/>
      <c r="BL44" s="17"/>
      <c r="BM44" s="16"/>
      <c r="BN44" s="17"/>
      <c r="BO44" s="24"/>
      <c r="BP44" s="17"/>
      <c r="BQ44" s="16"/>
      <c r="BR44" s="17"/>
      <c r="BS44" s="16"/>
      <c r="BT44" s="17"/>
    </row>
    <row r="45" customHeight="1" spans="2:72">
      <c r="B45" s="19"/>
      <c r="C45" s="20"/>
      <c r="D45" s="20"/>
      <c r="E45" s="16"/>
      <c r="F45" s="17"/>
      <c r="G45" s="16"/>
      <c r="H45" s="17"/>
      <c r="I45" s="13"/>
      <c r="J45" s="17"/>
      <c r="K45" s="16"/>
      <c r="L45" s="17"/>
      <c r="M45" s="16"/>
      <c r="N45" s="17"/>
      <c r="O45" s="24"/>
      <c r="P45" s="17"/>
      <c r="Q45" s="26"/>
      <c r="R45" s="17"/>
      <c r="S45" s="26"/>
      <c r="T45" s="17"/>
      <c r="U45" s="26"/>
      <c r="V45" s="17"/>
      <c r="W45" s="16"/>
      <c r="X45" s="17"/>
      <c r="Y45" s="13"/>
      <c r="Z45" s="17"/>
      <c r="AA45" s="29"/>
      <c r="AB45" s="17"/>
      <c r="AC45" s="24"/>
      <c r="AD45" s="17"/>
      <c r="AE45" s="24"/>
      <c r="AF45" s="17"/>
      <c r="AG45" s="31"/>
      <c r="AH45" s="17"/>
      <c r="AI45" s="24"/>
      <c r="AJ45" s="17"/>
      <c r="AK45" s="29"/>
      <c r="AL45" s="17"/>
      <c r="AM45" s="29"/>
      <c r="AN45" s="17"/>
      <c r="AO45" s="16"/>
      <c r="AP45" s="17"/>
      <c r="AQ45" s="29"/>
      <c r="AR45" s="17"/>
      <c r="AS45" s="29"/>
      <c r="AT45" s="17"/>
      <c r="AU45" s="16"/>
      <c r="AV45" s="17"/>
      <c r="AW45" s="16"/>
      <c r="AX45" s="17"/>
      <c r="AY45" s="16"/>
      <c r="AZ45" s="17"/>
      <c r="BA45" s="16"/>
      <c r="BB45" s="17"/>
      <c r="BC45" s="24"/>
      <c r="BD45" s="17"/>
      <c r="BE45" s="29"/>
      <c r="BF45" s="17"/>
      <c r="BG45" s="35"/>
      <c r="BH45" s="17"/>
      <c r="BI45" s="16"/>
      <c r="BJ45" s="17"/>
      <c r="BK45" s="24"/>
      <c r="BL45" s="17"/>
      <c r="BM45" s="16"/>
      <c r="BN45" s="17"/>
      <c r="BO45" s="24"/>
      <c r="BP45" s="17"/>
      <c r="BQ45" s="16"/>
      <c r="BR45" s="17"/>
      <c r="BS45" s="16"/>
      <c r="BT45" s="17"/>
    </row>
    <row r="46" customHeight="1" spans="2:72">
      <c r="B46" s="19"/>
      <c r="C46" s="20"/>
      <c r="D46" s="20"/>
      <c r="E46" s="16"/>
      <c r="F46" s="17"/>
      <c r="G46" s="16"/>
      <c r="H46" s="17"/>
      <c r="I46" s="13"/>
      <c r="J46" s="17"/>
      <c r="K46" s="16"/>
      <c r="L46" s="17"/>
      <c r="M46" s="16"/>
      <c r="N46" s="17"/>
      <c r="O46" s="24"/>
      <c r="P46" s="17"/>
      <c r="Q46" s="26"/>
      <c r="R46" s="17"/>
      <c r="S46" s="26"/>
      <c r="T46" s="17"/>
      <c r="U46" s="26"/>
      <c r="V46" s="17"/>
      <c r="W46" s="16"/>
      <c r="X46" s="17"/>
      <c r="Y46" s="13"/>
      <c r="Z46" s="17"/>
      <c r="AA46" s="29"/>
      <c r="AB46" s="17"/>
      <c r="AC46" s="24"/>
      <c r="AD46" s="17"/>
      <c r="AE46" s="24"/>
      <c r="AF46" s="17"/>
      <c r="AG46" s="31"/>
      <c r="AH46" s="17"/>
      <c r="AI46" s="24"/>
      <c r="AJ46" s="17"/>
      <c r="AK46" s="29"/>
      <c r="AL46" s="17"/>
      <c r="AM46" s="29"/>
      <c r="AN46" s="17"/>
      <c r="AO46" s="16"/>
      <c r="AP46" s="17"/>
      <c r="AQ46" s="29"/>
      <c r="AR46" s="17"/>
      <c r="AS46" s="29"/>
      <c r="AT46" s="17"/>
      <c r="AU46" s="16"/>
      <c r="AV46" s="17"/>
      <c r="AW46" s="16"/>
      <c r="AX46" s="17"/>
      <c r="AY46" s="16"/>
      <c r="AZ46" s="17"/>
      <c r="BA46" s="16"/>
      <c r="BB46" s="17"/>
      <c r="BC46" s="24"/>
      <c r="BD46" s="17"/>
      <c r="BE46" s="29"/>
      <c r="BF46" s="17"/>
      <c r="BG46" s="35"/>
      <c r="BH46" s="17"/>
      <c r="BI46" s="16"/>
      <c r="BJ46" s="17"/>
      <c r="BK46" s="24"/>
      <c r="BL46" s="17"/>
      <c r="BM46" s="16"/>
      <c r="BN46" s="17"/>
      <c r="BO46" s="24"/>
      <c r="BP46" s="17"/>
      <c r="BQ46" s="16"/>
      <c r="BR46" s="17"/>
      <c r="BS46" s="16"/>
      <c r="BT46" s="17"/>
    </row>
    <row r="47" customHeight="1" spans="2:72">
      <c r="B47" s="19"/>
      <c r="C47" s="22"/>
      <c r="D47" s="20"/>
      <c r="E47" s="16"/>
      <c r="F47" s="17"/>
      <c r="G47" s="16"/>
      <c r="H47" s="17"/>
      <c r="I47" s="13"/>
      <c r="J47" s="17"/>
      <c r="K47" s="16"/>
      <c r="L47" s="17"/>
      <c r="M47" s="16"/>
      <c r="N47" s="17"/>
      <c r="O47" s="24"/>
      <c r="P47" s="17"/>
      <c r="Q47" s="26"/>
      <c r="R47" s="17"/>
      <c r="S47" s="26"/>
      <c r="T47" s="17"/>
      <c r="U47" s="26"/>
      <c r="V47" s="17"/>
      <c r="W47" s="16"/>
      <c r="X47" s="17"/>
      <c r="Y47" s="13"/>
      <c r="Z47" s="17"/>
      <c r="AA47" s="29"/>
      <c r="AB47" s="17"/>
      <c r="AC47" s="24"/>
      <c r="AD47" s="17"/>
      <c r="AE47" s="24"/>
      <c r="AF47" s="17"/>
      <c r="AG47" s="31"/>
      <c r="AH47" s="17"/>
      <c r="AI47" s="24"/>
      <c r="AJ47" s="17"/>
      <c r="AK47" s="29"/>
      <c r="AL47" s="17"/>
      <c r="AM47" s="29"/>
      <c r="AN47" s="17"/>
      <c r="AO47" s="16"/>
      <c r="AP47" s="17"/>
      <c r="AQ47" s="29"/>
      <c r="AR47" s="17"/>
      <c r="AS47" s="29"/>
      <c r="AT47" s="17"/>
      <c r="AU47" s="16"/>
      <c r="AV47" s="17"/>
      <c r="AW47" s="16"/>
      <c r="AX47" s="17"/>
      <c r="AY47" s="16"/>
      <c r="AZ47" s="17"/>
      <c r="BA47" s="16"/>
      <c r="BB47" s="17"/>
      <c r="BC47" s="24"/>
      <c r="BD47" s="17"/>
      <c r="BE47" s="29"/>
      <c r="BF47" s="17"/>
      <c r="BG47" s="35"/>
      <c r="BH47" s="17"/>
      <c r="BI47" s="16"/>
      <c r="BJ47" s="17"/>
      <c r="BK47" s="24"/>
      <c r="BL47" s="17"/>
      <c r="BM47" s="16"/>
      <c r="BN47" s="17"/>
      <c r="BO47" s="24"/>
      <c r="BP47" s="17"/>
      <c r="BQ47" s="16"/>
      <c r="BR47" s="17"/>
      <c r="BS47" s="16"/>
      <c r="BT47" s="17"/>
    </row>
    <row r="48" customHeight="1" spans="2:72">
      <c r="B48" s="19"/>
      <c r="C48" s="20"/>
      <c r="D48" s="20"/>
      <c r="E48" s="16"/>
      <c r="F48" s="17"/>
      <c r="G48" s="16"/>
      <c r="H48" s="17"/>
      <c r="I48" s="13"/>
      <c r="J48" s="17"/>
      <c r="K48" s="16"/>
      <c r="L48" s="17"/>
      <c r="M48" s="16"/>
      <c r="N48" s="17"/>
      <c r="O48" s="24"/>
      <c r="P48" s="17"/>
      <c r="Q48" s="26"/>
      <c r="R48" s="17"/>
      <c r="S48" s="26"/>
      <c r="T48" s="17"/>
      <c r="U48" s="26"/>
      <c r="V48" s="17"/>
      <c r="W48" s="16"/>
      <c r="X48" s="17"/>
      <c r="Y48" s="13"/>
      <c r="Z48" s="17"/>
      <c r="AA48" s="29"/>
      <c r="AB48" s="17"/>
      <c r="AC48" s="24"/>
      <c r="AD48" s="17"/>
      <c r="AE48" s="24"/>
      <c r="AF48" s="17"/>
      <c r="AG48" s="31"/>
      <c r="AH48" s="17"/>
      <c r="AI48" s="24"/>
      <c r="AJ48" s="17"/>
      <c r="AK48" s="29"/>
      <c r="AL48" s="17"/>
      <c r="AM48" s="29"/>
      <c r="AN48" s="17"/>
      <c r="AO48" s="16"/>
      <c r="AP48" s="17"/>
      <c r="AQ48" s="29"/>
      <c r="AR48" s="17"/>
      <c r="AS48" s="29"/>
      <c r="AT48" s="17"/>
      <c r="AU48" s="16"/>
      <c r="AV48" s="17"/>
      <c r="AW48" s="16"/>
      <c r="AX48" s="17"/>
      <c r="AY48" s="16"/>
      <c r="AZ48" s="17"/>
      <c r="BA48" s="16"/>
      <c r="BB48" s="17"/>
      <c r="BC48" s="24"/>
      <c r="BD48" s="17"/>
      <c r="BE48" s="29"/>
      <c r="BF48" s="17"/>
      <c r="BG48" s="35"/>
      <c r="BH48" s="17"/>
      <c r="BI48" s="16"/>
      <c r="BJ48" s="17"/>
      <c r="BK48" s="24"/>
      <c r="BL48" s="17"/>
      <c r="BM48" s="16"/>
      <c r="BN48" s="17"/>
      <c r="BO48" s="24"/>
      <c r="BP48" s="17"/>
      <c r="BQ48" s="16"/>
      <c r="BR48" s="17"/>
      <c r="BS48" s="16"/>
      <c r="BT48" s="17"/>
    </row>
    <row r="49" customHeight="1" spans="2:72">
      <c r="B49" s="19"/>
      <c r="C49" s="20"/>
      <c r="D49" s="20"/>
      <c r="E49" s="16"/>
      <c r="F49" s="17"/>
      <c r="G49" s="16"/>
      <c r="H49" s="17"/>
      <c r="I49" s="13"/>
      <c r="J49" s="17"/>
      <c r="K49" s="16"/>
      <c r="L49" s="17"/>
      <c r="M49" s="16"/>
      <c r="N49" s="17"/>
      <c r="O49" s="24"/>
      <c r="P49" s="17"/>
      <c r="Q49" s="26"/>
      <c r="R49" s="17"/>
      <c r="S49" s="26"/>
      <c r="T49" s="17"/>
      <c r="U49" s="26"/>
      <c r="V49" s="17"/>
      <c r="W49" s="16"/>
      <c r="X49" s="17"/>
      <c r="Y49" s="13"/>
      <c r="Z49" s="17"/>
      <c r="AA49" s="29"/>
      <c r="AB49" s="17"/>
      <c r="AC49" s="24"/>
      <c r="AD49" s="17"/>
      <c r="AE49" s="24"/>
      <c r="AF49" s="17"/>
      <c r="AG49" s="31"/>
      <c r="AH49" s="17"/>
      <c r="AI49" s="24"/>
      <c r="AJ49" s="17"/>
      <c r="AK49" s="29"/>
      <c r="AL49" s="17"/>
      <c r="AM49" s="29"/>
      <c r="AN49" s="17"/>
      <c r="AO49" s="16"/>
      <c r="AP49" s="17"/>
      <c r="AQ49" s="29"/>
      <c r="AR49" s="17"/>
      <c r="AS49" s="29"/>
      <c r="AT49" s="17"/>
      <c r="AU49" s="16"/>
      <c r="AV49" s="17"/>
      <c r="AW49" s="16"/>
      <c r="AX49" s="17"/>
      <c r="AY49" s="16"/>
      <c r="AZ49" s="17"/>
      <c r="BA49" s="16"/>
      <c r="BB49" s="17"/>
      <c r="BC49" s="24"/>
      <c r="BD49" s="17"/>
      <c r="BE49" s="29"/>
      <c r="BF49" s="17"/>
      <c r="BG49" s="35"/>
      <c r="BH49" s="17"/>
      <c r="BI49" s="16"/>
      <c r="BJ49" s="17"/>
      <c r="BK49" s="24"/>
      <c r="BL49" s="17"/>
      <c r="BM49" s="16"/>
      <c r="BN49" s="17"/>
      <c r="BO49" s="24"/>
      <c r="BP49" s="17"/>
      <c r="BQ49" s="16"/>
      <c r="BR49" s="17"/>
      <c r="BS49" s="16"/>
      <c r="BT49" s="17"/>
    </row>
    <row r="50" customHeight="1" spans="2:72">
      <c r="B50" s="19"/>
      <c r="C50" s="20"/>
      <c r="D50" s="20"/>
      <c r="E50" s="16"/>
      <c r="F50" s="17"/>
      <c r="G50" s="16"/>
      <c r="H50" s="17"/>
      <c r="I50" s="13"/>
      <c r="J50" s="17"/>
      <c r="K50" s="16"/>
      <c r="L50" s="17"/>
      <c r="M50" s="16"/>
      <c r="N50" s="17"/>
      <c r="O50" s="24"/>
      <c r="P50" s="17"/>
      <c r="Q50" s="26"/>
      <c r="R50" s="17"/>
      <c r="S50" s="26"/>
      <c r="T50" s="17"/>
      <c r="U50" s="26"/>
      <c r="V50" s="17"/>
      <c r="W50" s="16"/>
      <c r="X50" s="17"/>
      <c r="Y50" s="13"/>
      <c r="Z50" s="17"/>
      <c r="AA50" s="29"/>
      <c r="AB50" s="17"/>
      <c r="AC50" s="24"/>
      <c r="AD50" s="17"/>
      <c r="AE50" s="24"/>
      <c r="AF50" s="17"/>
      <c r="AG50" s="31"/>
      <c r="AH50" s="17"/>
      <c r="AI50" s="24"/>
      <c r="AJ50" s="17"/>
      <c r="AK50" s="29"/>
      <c r="AL50" s="17"/>
      <c r="AM50" s="29"/>
      <c r="AN50" s="17"/>
      <c r="AO50" s="16"/>
      <c r="AP50" s="17"/>
      <c r="AQ50" s="29"/>
      <c r="AR50" s="17"/>
      <c r="AS50" s="29"/>
      <c r="AT50" s="17"/>
      <c r="AU50" s="16"/>
      <c r="AV50" s="17"/>
      <c r="AW50" s="16"/>
      <c r="AX50" s="17"/>
      <c r="AY50" s="16"/>
      <c r="AZ50" s="17"/>
      <c r="BA50" s="16"/>
      <c r="BB50" s="17"/>
      <c r="BC50" s="24"/>
      <c r="BD50" s="17"/>
      <c r="BE50" s="29"/>
      <c r="BF50" s="17"/>
      <c r="BG50" s="35"/>
      <c r="BH50" s="17"/>
      <c r="BI50" s="16"/>
      <c r="BJ50" s="17"/>
      <c r="BK50" s="24"/>
      <c r="BL50" s="17"/>
      <c r="BM50" s="16"/>
      <c r="BN50" s="17"/>
      <c r="BO50" s="24"/>
      <c r="BP50" s="17"/>
      <c r="BQ50" s="16"/>
      <c r="BR50" s="17"/>
      <c r="BS50" s="16"/>
      <c r="BT50" s="17"/>
    </row>
    <row r="51" customHeight="1" spans="2:2">
      <c r="B51" s="19"/>
    </row>
    <row r="52" customHeight="1" spans="2:2">
      <c r="B52" s="19"/>
    </row>
    <row r="53" customHeight="1" spans="2:2">
      <c r="B53" s="19"/>
    </row>
  </sheetData>
  <mergeCells count="1">
    <mergeCell ref="A1:BT1"/>
  </mergeCells>
  <conditionalFormatting sqref="B3:B53">
    <cfRule type="duplicateValues" dxfId="0" priority="1"/>
  </conditionalFormatting>
  <pageMargins left="0.314583333333333" right="0.0784722222222222" top="0.275" bottom="0.0388888888888889" header="0.314583333333333" footer="0.156944444444444"/>
  <pageSetup paperSize="9" scale="20" fitToWidth="0" orientation="landscape" horizontalDpi="600"/>
  <headerFooter>
    <oddFooter>&amp;C第 &amp;P 页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水质检测项目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雪梅</cp:lastModifiedBy>
  <dcterms:created xsi:type="dcterms:W3CDTF">2022-03-10T07:37:00Z</dcterms:created>
  <dcterms:modified xsi:type="dcterms:W3CDTF">2024-12-30T06:11:40Z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A1884864F8CE43EB91965665E689527A_13</vt:lpwstr>
  </property>
  <property fmtid="{D5CDD505-2E9C-101B-9397-08002B2CF9AE}" pid="3" name="KSOProductBuildVer">
    <vt:lpwstr>2052-11.8.2.10912</vt:lpwstr>
  </property>
</Properties>
</file>